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2300" windowHeight="8835" activeTab="0"/>
  </bookViews>
  <sheets>
    <sheet name="01,09,16" sheetId="1" r:id="rId1"/>
    <sheet name="01,05,16" sheetId="2" r:id="rId2"/>
    <sheet name="01,01,16 (2)" sheetId="3" r:id="rId3"/>
    <sheet name="01,01,16" sheetId="4" r:id="rId4"/>
    <sheet name="01,12,15" sheetId="5" r:id="rId5"/>
    <sheet name="01,09,15" sheetId="6" r:id="rId6"/>
    <sheet name="01,01,15" sheetId="7" r:id="rId7"/>
  </sheets>
  <definedNames>
    <definedName name="_xlnm.Print_Area" localSheetId="6">'01,01,15'!$A$1:$O$99</definedName>
    <definedName name="_xlnm.Print_Area" localSheetId="3">'01,01,16'!$A$1:$O$47</definedName>
    <definedName name="_xlnm.Print_Area" localSheetId="2">'01,01,16 (2)'!$A$1:$P$47</definedName>
    <definedName name="_xlnm.Print_Area" localSheetId="1">'01,05,16'!$A$1:$P$48</definedName>
    <definedName name="_xlnm.Print_Area" localSheetId="5">'01,09,15'!$A$1:$O$47</definedName>
    <definedName name="_xlnm.Print_Area" localSheetId="0">'01,09,16'!$A$2:$P$53</definedName>
    <definedName name="_xlnm.Print_Area" localSheetId="4">'01,12,15'!$A$1:$O$47</definedName>
  </definedNames>
  <calcPr fullCalcOnLoad="1"/>
</workbook>
</file>

<file path=xl/sharedStrings.xml><?xml version="1.0" encoding="utf-8"?>
<sst xmlns="http://schemas.openxmlformats.org/spreadsheetml/2006/main" count="413" uniqueCount="81">
  <si>
    <t>N з/п</t>
  </si>
  <si>
    <t>Фонд заробітної плати на місяць</t>
  </si>
  <si>
    <t>Разом</t>
  </si>
  <si>
    <t xml:space="preserve">    (підпис)                                 </t>
  </si>
  <si>
    <t xml:space="preserve">                       </t>
  </si>
  <si>
    <t>Назва посади</t>
  </si>
  <si>
    <t>Кількість штатних одиниць</t>
  </si>
  <si>
    <t>Поса-довий оклад, грн.</t>
  </si>
  <si>
    <t>Надбавка за вислугу років</t>
  </si>
  <si>
    <t>Надбавки</t>
  </si>
  <si>
    <t>Фонд заробітної плати на  рік</t>
  </si>
  <si>
    <t>Викор. дез. засобів</t>
  </si>
  <si>
    <t>За роботу в нічний час</t>
  </si>
  <si>
    <t>Зав.д/садком</t>
  </si>
  <si>
    <t>Вихователі</t>
  </si>
  <si>
    <t>Муз.керівник</t>
  </si>
  <si>
    <t>Підм.вихователі</t>
  </si>
  <si>
    <t>Мед.сестра</t>
  </si>
  <si>
    <t>Підм.пом.виховат.</t>
  </si>
  <si>
    <t>Помічник вихователя</t>
  </si>
  <si>
    <t>Завгосп</t>
  </si>
  <si>
    <t>Кухар</t>
  </si>
  <si>
    <t>Підсобний робітник</t>
  </si>
  <si>
    <t>Маш.по пранню белизни</t>
  </si>
  <si>
    <t>Сторож</t>
  </si>
  <si>
    <t>Логопед</t>
  </si>
  <si>
    <t>№</t>
  </si>
  <si>
    <t xml:space="preserve">МП                                                </t>
  </si>
  <si>
    <t>доплата</t>
  </si>
  <si>
    <t>Пом.вих.</t>
  </si>
  <si>
    <t xml:space="preserve">                                                                                                                 Міський голова ______________________С.В.Пунтус</t>
  </si>
  <si>
    <t>Двірник</t>
  </si>
  <si>
    <t>Вихователь-методист</t>
  </si>
  <si>
    <t>Головний бухгалтер</t>
  </si>
  <si>
    <t>Штатний  розпис на 01.01.2015 року</t>
  </si>
  <si>
    <t>по ДНЗ "Ластівка"    КФК  070101</t>
  </si>
  <si>
    <t>шкідливі умови</t>
  </si>
  <si>
    <t>Начальник відділу освіти, молоді та спорту</t>
  </si>
  <si>
    <t>І.П.Зюзько</t>
  </si>
  <si>
    <t>С.Д.Шарай</t>
  </si>
  <si>
    <t>Робітник з комп. обслуг.та рем будівель.</t>
  </si>
  <si>
    <r>
      <t xml:space="preserve">Погоджено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ЗАТВЕРДЖУЮ</t>
    </r>
  </si>
  <si>
    <t>начальник фінансового управління                                                                                                                                                                                                                                                        штат у кількості 31,25 штатних одиниць</t>
  </si>
  <si>
    <t xml:space="preserve">                                                                 В.І.Печко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 місячним фондом заробітної плати 55330,гривни 45копійок.     </t>
  </si>
  <si>
    <t xml:space="preserve">головний бухгалтер </t>
  </si>
  <si>
    <t>Штатний  розпис на 01.09.2015 року</t>
  </si>
  <si>
    <t>ПОГОДЖЕНО</t>
  </si>
  <si>
    <t>начальник фінансового управління</t>
  </si>
  <si>
    <t>В.І.Печко</t>
  </si>
  <si>
    <t>ЗАТВЕРДЖУЮ</t>
  </si>
  <si>
    <t>штат у кількості 31,25 штатних одиниць</t>
  </si>
  <si>
    <t>4% 25%</t>
  </si>
  <si>
    <t>з місячним фондом заробітної плати 65620,35грн.</t>
  </si>
  <si>
    <t>начальник відділу освіти, молоді та спорту</t>
  </si>
  <si>
    <t>Л.В.Цурган</t>
  </si>
  <si>
    <t>Завідувач ДНЗ</t>
  </si>
  <si>
    <t>Штатний  розпис на 01.12.2015 року</t>
  </si>
  <si>
    <t>4% 8%</t>
  </si>
  <si>
    <t>з місячним фондом заробітної плати 70965,13грн.</t>
  </si>
  <si>
    <t>логопед.</t>
  </si>
  <si>
    <t>Штатний  розпис на 01.01.2016 року</t>
  </si>
  <si>
    <t>за престижність</t>
  </si>
  <si>
    <t>за складність і напруженість</t>
  </si>
  <si>
    <t>з місячним фондом заробітної плати 77514,83грн.</t>
  </si>
  <si>
    <t>Штатний  розпис на 01.05.2016 року</t>
  </si>
  <si>
    <t>роз</t>
  </si>
  <si>
    <t>ряд</t>
  </si>
  <si>
    <t>з місячним фондом заробітної плати 75697,35грн.</t>
  </si>
  <si>
    <t>1 травня 2016р.</t>
  </si>
  <si>
    <t>м.п.</t>
  </si>
  <si>
    <t>Підмінний вихователь</t>
  </si>
  <si>
    <t>Медична сестра</t>
  </si>
  <si>
    <t>Машиніст по пранню білизни</t>
  </si>
  <si>
    <t>Штатний  розпис на 01.09.2016 року</t>
  </si>
  <si>
    <t>1 вересня 2016р.</t>
  </si>
  <si>
    <t>Учитель-логопед</t>
  </si>
  <si>
    <t>ЗАТВЕРДЖЕНО</t>
  </si>
  <si>
    <t>Рішення дванадцятої сесії</t>
  </si>
  <si>
    <t>міської ради VII скликання</t>
  </si>
  <si>
    <t xml:space="preserve">                                                                          ПРОЕКТ №4 </t>
  </si>
  <si>
    <t xml:space="preserve">            жовтня 2016 року №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</si>
</sst>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left" indent="15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justify" vertical="top" wrapText="1"/>
    </xf>
    <xf numFmtId="0" fontId="15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2" fontId="12" fillId="0" borderId="12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0" fillId="0" borderId="0" xfId="0" applyNumberForma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2" fontId="13" fillId="0" borderId="14" xfId="0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top" wrapText="1"/>
    </xf>
    <xf numFmtId="0" fontId="2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9" fontId="2" fillId="0" borderId="19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10" fillId="0" borderId="0" xfId="0" applyFont="1" applyAlignment="1">
      <alignment/>
    </xf>
    <xf numFmtId="14" fontId="4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5"/>
  <sheetViews>
    <sheetView tabSelected="1" view="pageBreakPreview" zoomScale="85" zoomScaleNormal="70" zoomScaleSheetLayoutView="85" zoomScalePageLayoutView="0" workbookViewId="0" topLeftCell="G1">
      <selection activeCell="B8" sqref="B8"/>
    </sheetView>
  </sheetViews>
  <sheetFormatPr defaultColWidth="9.00390625" defaultRowHeight="12.75"/>
  <cols>
    <col min="1" max="1" width="4.875" style="0" customWidth="1"/>
    <col min="2" max="2" width="35.125" style="0" customWidth="1"/>
    <col min="3" max="3" width="19.00390625" style="0" customWidth="1"/>
    <col min="4" max="4" width="24.00390625" style="0" customWidth="1"/>
    <col min="5" max="5" width="17.75390625" style="0" customWidth="1"/>
    <col min="6" max="6" width="19.125" style="0" customWidth="1"/>
    <col min="7" max="7" width="20.25390625" style="0" customWidth="1"/>
    <col min="8" max="8" width="22.375" style="0" customWidth="1"/>
    <col min="9" max="9" width="21.625" style="0" customWidth="1"/>
    <col min="10" max="10" width="16.375" style="0" customWidth="1"/>
    <col min="11" max="11" width="18.625" style="0" customWidth="1"/>
    <col min="12" max="12" width="16.75390625" style="0" customWidth="1"/>
    <col min="13" max="13" width="18.125" style="0" customWidth="1"/>
    <col min="14" max="14" width="20.375" style="0" customWidth="1"/>
    <col min="15" max="15" width="24.75390625" style="0" customWidth="1"/>
    <col min="16" max="16" width="22.75390625" style="0" customWidth="1"/>
  </cols>
  <sheetData>
    <row r="2" spans="12:19" ht="26.25" customHeight="1">
      <c r="L2" s="21"/>
      <c r="M2" s="21"/>
      <c r="N2" s="78" t="s">
        <v>79</v>
      </c>
      <c r="O2" s="78"/>
      <c r="P2" s="78"/>
      <c r="Q2" s="78"/>
      <c r="R2" s="78"/>
      <c r="S2" s="78"/>
    </row>
    <row r="3" spans="12:16" ht="20.25" customHeight="1">
      <c r="L3" s="21"/>
      <c r="M3" s="21"/>
      <c r="N3" s="79" t="s">
        <v>76</v>
      </c>
      <c r="O3" s="79"/>
      <c r="P3" s="80"/>
    </row>
    <row r="4" spans="12:16" ht="18" customHeight="1">
      <c r="L4" s="21"/>
      <c r="M4" s="21"/>
      <c r="N4" s="81" t="s">
        <v>77</v>
      </c>
      <c r="O4" s="78"/>
      <c r="P4" s="78"/>
    </row>
    <row r="5" spans="12:16" ht="16.5" customHeight="1">
      <c r="L5" s="21"/>
      <c r="M5" s="21"/>
      <c r="N5" s="81" t="s">
        <v>78</v>
      </c>
      <c r="O5" s="78"/>
      <c r="P5" s="78"/>
    </row>
    <row r="6" spans="12:15" ht="15.75" customHeight="1">
      <c r="L6" s="21"/>
      <c r="M6" s="21"/>
      <c r="N6" s="95" t="s">
        <v>80</v>
      </c>
      <c r="O6" s="78"/>
    </row>
    <row r="7" spans="1:16" ht="12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6" ht="14.25">
      <c r="A8" s="58"/>
      <c r="B8" s="75" t="s">
        <v>46</v>
      </c>
      <c r="C8" s="75"/>
      <c r="D8" s="75"/>
      <c r="E8" s="57"/>
      <c r="F8" s="57"/>
      <c r="G8" s="57"/>
      <c r="H8" s="57"/>
      <c r="I8" s="57"/>
      <c r="J8" s="57"/>
      <c r="K8" s="57"/>
      <c r="L8" s="57"/>
      <c r="M8" s="57"/>
      <c r="N8" s="98" t="s">
        <v>49</v>
      </c>
      <c r="O8" s="99"/>
      <c r="P8" s="57"/>
    </row>
    <row r="9" spans="1:16" ht="15">
      <c r="A9" s="58"/>
      <c r="B9" s="87" t="s">
        <v>50</v>
      </c>
      <c r="C9" s="87"/>
      <c r="D9" s="87"/>
      <c r="E9" s="57"/>
      <c r="F9" s="57"/>
      <c r="G9" s="57"/>
      <c r="H9" s="57"/>
      <c r="I9" s="57"/>
      <c r="J9" s="57"/>
      <c r="K9" s="57"/>
      <c r="L9" s="57"/>
      <c r="M9" s="57"/>
      <c r="N9" s="73" t="s">
        <v>50</v>
      </c>
      <c r="O9" s="73"/>
      <c r="P9" s="69"/>
    </row>
    <row r="10" spans="1:16" ht="15">
      <c r="A10" s="58"/>
      <c r="B10" s="87" t="s">
        <v>67</v>
      </c>
      <c r="C10" s="87"/>
      <c r="D10" s="87"/>
      <c r="E10" s="57"/>
      <c r="F10" s="57"/>
      <c r="G10" s="57"/>
      <c r="H10" s="57"/>
      <c r="I10" s="57"/>
      <c r="J10" s="57"/>
      <c r="K10" s="57"/>
      <c r="L10" s="57"/>
      <c r="M10" s="57"/>
      <c r="N10" s="87" t="s">
        <v>67</v>
      </c>
      <c r="O10" s="87"/>
      <c r="P10" s="87"/>
    </row>
    <row r="11" spans="1:16" ht="15">
      <c r="A11" s="58"/>
      <c r="B11" s="87" t="s">
        <v>47</v>
      </c>
      <c r="C11" s="87"/>
      <c r="D11" s="87"/>
      <c r="E11" s="57"/>
      <c r="F11" s="57"/>
      <c r="G11" s="57"/>
      <c r="H11" s="57"/>
      <c r="I11" s="57"/>
      <c r="J11" s="57"/>
      <c r="K11" s="57"/>
      <c r="L11" s="57"/>
      <c r="M11" s="57"/>
      <c r="N11" s="87" t="s">
        <v>53</v>
      </c>
      <c r="O11" s="87"/>
      <c r="P11" s="87"/>
    </row>
    <row r="12" spans="1:16" ht="19.5" customHeight="1">
      <c r="A12" s="58"/>
      <c r="B12" s="69"/>
      <c r="C12" s="69"/>
      <c r="D12" s="70" t="s">
        <v>48</v>
      </c>
      <c r="E12" s="57"/>
      <c r="F12" s="57"/>
      <c r="G12" s="57"/>
      <c r="H12" s="57"/>
      <c r="I12" s="57"/>
      <c r="J12" s="57"/>
      <c r="K12" s="57"/>
      <c r="L12" s="57"/>
      <c r="M12" s="57"/>
      <c r="N12" s="69"/>
      <c r="O12" s="70" t="s">
        <v>38</v>
      </c>
      <c r="P12" s="70"/>
    </row>
    <row r="13" spans="1:16" ht="18">
      <c r="A13" s="8"/>
      <c r="B13" s="71" t="s">
        <v>74</v>
      </c>
      <c r="C13" s="72"/>
      <c r="D13" s="71" t="s">
        <v>69</v>
      </c>
      <c r="E13" s="9"/>
      <c r="F13" s="9"/>
      <c r="G13" s="88" t="s">
        <v>73</v>
      </c>
      <c r="H13" s="88"/>
      <c r="I13" s="88"/>
      <c r="J13" s="9"/>
      <c r="K13" s="9"/>
      <c r="L13" s="9"/>
      <c r="M13" s="9"/>
      <c r="N13" s="71" t="s">
        <v>74</v>
      </c>
      <c r="O13" s="70" t="s">
        <v>69</v>
      </c>
      <c r="P13" s="70"/>
    </row>
    <row r="14" spans="1:16" ht="30" customHeight="1">
      <c r="A14" s="3"/>
      <c r="B14" s="4"/>
      <c r="C14" s="4"/>
      <c r="D14" s="4"/>
      <c r="E14" s="2"/>
      <c r="F14" s="2"/>
      <c r="G14" s="21" t="s">
        <v>35</v>
      </c>
      <c r="H14" s="2"/>
      <c r="I14" s="2"/>
      <c r="J14" s="2"/>
      <c r="K14" s="2"/>
      <c r="L14" s="2"/>
      <c r="M14" s="2"/>
      <c r="N14" s="2"/>
      <c r="O14" s="2"/>
      <c r="P14" s="2"/>
    </row>
    <row r="15" spans="1:16" ht="12.75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>
      <c r="A16" s="82" t="s">
        <v>0</v>
      </c>
      <c r="B16" s="82" t="s">
        <v>5</v>
      </c>
      <c r="C16" s="63" t="s">
        <v>65</v>
      </c>
      <c r="D16" s="84" t="s">
        <v>7</v>
      </c>
      <c r="E16" s="82" t="s">
        <v>6</v>
      </c>
      <c r="F16" s="84" t="s">
        <v>7</v>
      </c>
      <c r="G16" s="89" t="s">
        <v>8</v>
      </c>
      <c r="H16" s="90"/>
      <c r="I16" s="90"/>
      <c r="J16" s="52"/>
      <c r="K16" s="82" t="s">
        <v>9</v>
      </c>
      <c r="L16" s="82"/>
      <c r="M16" s="82"/>
      <c r="N16" s="82"/>
      <c r="O16" s="82" t="s">
        <v>1</v>
      </c>
      <c r="P16" s="83" t="s">
        <v>10</v>
      </c>
    </row>
    <row r="17" spans="1:16" ht="24.75" customHeight="1">
      <c r="A17" s="82"/>
      <c r="B17" s="82"/>
      <c r="C17" s="64" t="s">
        <v>66</v>
      </c>
      <c r="D17" s="85"/>
      <c r="E17" s="82"/>
      <c r="F17" s="85"/>
      <c r="G17" s="91">
        <v>0.1</v>
      </c>
      <c r="H17" s="92">
        <v>0.2</v>
      </c>
      <c r="I17" s="91">
        <v>0.3</v>
      </c>
      <c r="J17" s="15" t="s">
        <v>59</v>
      </c>
      <c r="K17" s="14" t="s">
        <v>11</v>
      </c>
      <c r="L17" s="14" t="s">
        <v>12</v>
      </c>
      <c r="M17" s="14" t="s">
        <v>36</v>
      </c>
      <c r="N17" s="14" t="s">
        <v>28</v>
      </c>
      <c r="O17" s="82"/>
      <c r="P17" s="100"/>
    </row>
    <row r="18" spans="1:16" ht="17.25" customHeight="1">
      <c r="A18" s="82"/>
      <c r="B18" s="83"/>
      <c r="C18" s="64"/>
      <c r="D18" s="86"/>
      <c r="E18" s="82"/>
      <c r="F18" s="86"/>
      <c r="G18" s="82"/>
      <c r="H18" s="93"/>
      <c r="I18" s="82"/>
      <c r="J18" s="15">
        <v>0.25</v>
      </c>
      <c r="K18" s="15">
        <v>0.1</v>
      </c>
      <c r="L18" s="15">
        <v>0.4</v>
      </c>
      <c r="M18" s="15" t="s">
        <v>57</v>
      </c>
      <c r="N18" s="15">
        <v>0.1</v>
      </c>
      <c r="O18" s="82"/>
      <c r="P18" s="93"/>
    </row>
    <row r="19" spans="1:16" ht="18.75">
      <c r="A19" s="23">
        <v>1</v>
      </c>
      <c r="B19" s="25" t="s">
        <v>13</v>
      </c>
      <c r="C19" s="67">
        <v>14</v>
      </c>
      <c r="D19" s="44">
        <v>2868</v>
      </c>
      <c r="E19" s="22">
        <v>1</v>
      </c>
      <c r="F19" s="44">
        <f aca="true" t="shared" si="0" ref="F19:F41">D19*E19</f>
        <v>2868</v>
      </c>
      <c r="G19" s="65"/>
      <c r="H19" s="66">
        <f>F19*20%</f>
        <v>573.6</v>
      </c>
      <c r="I19" s="65"/>
      <c r="J19" s="42"/>
      <c r="K19" s="42"/>
      <c r="L19" s="42"/>
      <c r="M19" s="42"/>
      <c r="N19" s="42">
        <f aca="true" t="shared" si="1" ref="N19:N27">F19*10%</f>
        <v>286.8</v>
      </c>
      <c r="O19" s="16">
        <f aca="true" t="shared" si="2" ref="O19:O41">SUM(F19:N19)</f>
        <v>3728.4</v>
      </c>
      <c r="P19" s="16">
        <f>(O19*8)+('01,01,16'!N14*4)</f>
        <v>43830.8</v>
      </c>
    </row>
    <row r="20" spans="1:16" ht="21.75" customHeight="1">
      <c r="A20" s="23">
        <f>A19+1</f>
        <v>2</v>
      </c>
      <c r="B20" s="25" t="s">
        <v>14</v>
      </c>
      <c r="C20" s="67">
        <v>11</v>
      </c>
      <c r="D20" s="44">
        <v>2334</v>
      </c>
      <c r="E20" s="22">
        <v>1.8</v>
      </c>
      <c r="F20" s="44">
        <f t="shared" si="0"/>
        <v>4201.2</v>
      </c>
      <c r="G20" s="65"/>
      <c r="H20" s="66"/>
      <c r="I20" s="65">
        <f>F20*30%</f>
        <v>1260.36</v>
      </c>
      <c r="J20" s="42"/>
      <c r="K20" s="42"/>
      <c r="L20" s="42"/>
      <c r="M20" s="42"/>
      <c r="N20" s="42">
        <f t="shared" si="1"/>
        <v>420.12</v>
      </c>
      <c r="O20" s="16">
        <f t="shared" si="2"/>
        <v>5881.679999999999</v>
      </c>
      <c r="P20" s="16">
        <f>(O20*8)+('01,01,16'!N15*4)</f>
        <v>69158.87999999999</v>
      </c>
    </row>
    <row r="21" spans="1:16" ht="21.75" customHeight="1">
      <c r="A21" s="23">
        <f>A20+1</f>
        <v>3</v>
      </c>
      <c r="B21" s="25" t="s">
        <v>14</v>
      </c>
      <c r="C21" s="67">
        <v>12</v>
      </c>
      <c r="D21" s="44">
        <v>2512</v>
      </c>
      <c r="E21" s="22">
        <v>1.8</v>
      </c>
      <c r="F21" s="44">
        <f t="shared" si="0"/>
        <v>4521.6</v>
      </c>
      <c r="G21" s="65"/>
      <c r="H21" s="66"/>
      <c r="I21" s="65">
        <f>F21*30%</f>
        <v>1356.48</v>
      </c>
      <c r="J21" s="42"/>
      <c r="K21" s="42"/>
      <c r="L21" s="42"/>
      <c r="M21" s="42"/>
      <c r="N21" s="42">
        <f t="shared" si="1"/>
        <v>452.1600000000001</v>
      </c>
      <c r="O21" s="16">
        <f t="shared" si="2"/>
        <v>6330.24</v>
      </c>
      <c r="P21" s="16">
        <f>(O21*8)+('01,01,16'!N16*4)</f>
        <v>74430.72</v>
      </c>
    </row>
    <row r="22" spans="1:16" ht="21.75" customHeight="1">
      <c r="A22" s="23">
        <v>4</v>
      </c>
      <c r="B22" s="25" t="s">
        <v>14</v>
      </c>
      <c r="C22" s="67">
        <v>9</v>
      </c>
      <c r="D22" s="44">
        <v>2050</v>
      </c>
      <c r="E22" s="22">
        <v>4.5</v>
      </c>
      <c r="F22" s="44">
        <f t="shared" si="0"/>
        <v>9225</v>
      </c>
      <c r="G22" s="65">
        <f>F22*10%</f>
        <v>922.5</v>
      </c>
      <c r="H22" s="66"/>
      <c r="I22" s="65"/>
      <c r="J22" s="42"/>
      <c r="K22" s="42"/>
      <c r="L22" s="42"/>
      <c r="M22" s="42"/>
      <c r="N22" s="42">
        <f t="shared" si="1"/>
        <v>922.5</v>
      </c>
      <c r="O22" s="16">
        <f t="shared" si="2"/>
        <v>11070</v>
      </c>
      <c r="P22" s="16">
        <f>(O22*8)+('01,01,16'!N17*4)</f>
        <v>130140</v>
      </c>
    </row>
    <row r="23" spans="1:16" ht="21.75" customHeight="1">
      <c r="A23" s="23">
        <v>5</v>
      </c>
      <c r="B23" s="25" t="s">
        <v>14</v>
      </c>
      <c r="C23" s="67">
        <v>9</v>
      </c>
      <c r="D23" s="44">
        <v>2050</v>
      </c>
      <c r="E23" s="22">
        <v>0.9</v>
      </c>
      <c r="F23" s="44">
        <f t="shared" si="0"/>
        <v>1845</v>
      </c>
      <c r="G23" s="65"/>
      <c r="H23" s="66"/>
      <c r="I23" s="65">
        <f>F23*30%</f>
        <v>553.5</v>
      </c>
      <c r="J23" s="42"/>
      <c r="K23" s="42"/>
      <c r="L23" s="42"/>
      <c r="M23" s="42"/>
      <c r="N23" s="42">
        <f t="shared" si="1"/>
        <v>184.5</v>
      </c>
      <c r="O23" s="16">
        <f t="shared" si="2"/>
        <v>2583</v>
      </c>
      <c r="P23" s="16">
        <f>(O23*8)+('01,01,16'!N18*4)</f>
        <v>30366</v>
      </c>
    </row>
    <row r="24" spans="1:16" ht="21.75" customHeight="1">
      <c r="A24" s="23">
        <v>6</v>
      </c>
      <c r="B24" s="25" t="s">
        <v>14</v>
      </c>
      <c r="C24" s="67">
        <v>9</v>
      </c>
      <c r="D24" s="44">
        <v>2050</v>
      </c>
      <c r="E24" s="22">
        <v>0.9</v>
      </c>
      <c r="F24" s="44">
        <f t="shared" si="0"/>
        <v>1845</v>
      </c>
      <c r="G24" s="65"/>
      <c r="H24" s="66">
        <f>F24*20%</f>
        <v>369</v>
      </c>
      <c r="I24" s="65"/>
      <c r="J24" s="42"/>
      <c r="K24" s="42"/>
      <c r="L24" s="51"/>
      <c r="M24" s="42"/>
      <c r="N24" s="42">
        <f t="shared" si="1"/>
        <v>184.5</v>
      </c>
      <c r="O24" s="16">
        <f t="shared" si="2"/>
        <v>2398.5</v>
      </c>
      <c r="P24" s="16">
        <f>(O24*8)+('01,01,16'!N19*4)</f>
        <v>28197</v>
      </c>
    </row>
    <row r="25" spans="1:16" ht="21.75" customHeight="1">
      <c r="A25" s="23">
        <f>A24+1</f>
        <v>7</v>
      </c>
      <c r="B25" s="25" t="s">
        <v>14</v>
      </c>
      <c r="C25" s="67">
        <v>11</v>
      </c>
      <c r="D25" s="44">
        <v>2334</v>
      </c>
      <c r="E25" s="22">
        <v>0.9</v>
      </c>
      <c r="F25" s="44">
        <f t="shared" si="0"/>
        <v>2100.6</v>
      </c>
      <c r="G25" s="65"/>
      <c r="H25" s="66">
        <f>F25*20%</f>
        <v>420.12</v>
      </c>
      <c r="I25" s="65"/>
      <c r="J25" s="42"/>
      <c r="K25" s="42"/>
      <c r="L25" s="42"/>
      <c r="M25" s="42"/>
      <c r="N25" s="42">
        <f t="shared" si="1"/>
        <v>210.06</v>
      </c>
      <c r="O25" s="16">
        <f t="shared" si="2"/>
        <v>2730.7799999999997</v>
      </c>
      <c r="P25" s="16">
        <f>(O25*8)+('01,01,16'!N20*4)</f>
        <v>32109.479999999996</v>
      </c>
    </row>
    <row r="26" spans="1:16" ht="21.75" customHeight="1">
      <c r="A26" s="23">
        <v>8</v>
      </c>
      <c r="B26" s="25" t="s">
        <v>15</v>
      </c>
      <c r="C26" s="67">
        <v>11</v>
      </c>
      <c r="D26" s="44">
        <v>2334</v>
      </c>
      <c r="E26" s="22">
        <v>1</v>
      </c>
      <c r="F26" s="44">
        <f t="shared" si="0"/>
        <v>2334</v>
      </c>
      <c r="G26" s="65"/>
      <c r="H26" s="66"/>
      <c r="I26" s="65">
        <f>F26*30%</f>
        <v>700.1999999999999</v>
      </c>
      <c r="J26" s="42"/>
      <c r="K26" s="42"/>
      <c r="L26" s="42"/>
      <c r="M26" s="42"/>
      <c r="N26" s="42">
        <f t="shared" si="1"/>
        <v>233.4</v>
      </c>
      <c r="O26" s="16">
        <f t="shared" si="2"/>
        <v>3267.6</v>
      </c>
      <c r="P26" s="16">
        <f>(O26*8)+('01,01,16'!N21*4)</f>
        <v>38421.6</v>
      </c>
    </row>
    <row r="27" spans="1:16" ht="21.75" customHeight="1">
      <c r="A27" s="23">
        <v>9</v>
      </c>
      <c r="B27" s="25" t="s">
        <v>70</v>
      </c>
      <c r="C27" s="67">
        <v>9</v>
      </c>
      <c r="D27" s="44">
        <v>2050</v>
      </c>
      <c r="E27" s="22">
        <v>0.9</v>
      </c>
      <c r="F27" s="44">
        <f t="shared" si="0"/>
        <v>1845</v>
      </c>
      <c r="G27" s="65"/>
      <c r="H27" s="66">
        <f>F27*20%</f>
        <v>369</v>
      </c>
      <c r="I27" s="65"/>
      <c r="J27" s="42"/>
      <c r="K27" s="42"/>
      <c r="L27" s="42"/>
      <c r="M27" s="42"/>
      <c r="N27" s="42">
        <f t="shared" si="1"/>
        <v>184.5</v>
      </c>
      <c r="O27" s="16">
        <f t="shared" si="2"/>
        <v>2398.5</v>
      </c>
      <c r="P27" s="16">
        <f>(O27*8)+('01,01,16'!N22*4)</f>
        <v>28197</v>
      </c>
    </row>
    <row r="28" spans="1:16" ht="24" customHeight="1">
      <c r="A28" s="23">
        <f aca="true" t="shared" si="3" ref="A28:A33">A27+1</f>
        <v>10</v>
      </c>
      <c r="B28" s="25" t="s">
        <v>71</v>
      </c>
      <c r="C28" s="67">
        <v>7</v>
      </c>
      <c r="D28" s="44">
        <v>1825</v>
      </c>
      <c r="E28" s="22">
        <v>1</v>
      </c>
      <c r="F28" s="44">
        <f t="shared" si="0"/>
        <v>1825</v>
      </c>
      <c r="G28" s="42"/>
      <c r="H28" s="48"/>
      <c r="I28" s="42">
        <f>F28*30%</f>
        <v>547.5</v>
      </c>
      <c r="J28" s="42"/>
      <c r="K28" s="42">
        <f>F28*10%</f>
        <v>182.5</v>
      </c>
      <c r="L28" s="42"/>
      <c r="M28" s="42"/>
      <c r="N28" s="42"/>
      <c r="O28" s="16">
        <f t="shared" si="2"/>
        <v>2555</v>
      </c>
      <c r="P28" s="16">
        <f>(O28*8)+('01,01,16'!N23*4)</f>
        <v>30038.4</v>
      </c>
    </row>
    <row r="29" spans="1:16" ht="27.75" customHeight="1">
      <c r="A29" s="23">
        <f t="shared" si="3"/>
        <v>11</v>
      </c>
      <c r="B29" s="25" t="s">
        <v>18</v>
      </c>
      <c r="C29" s="68">
        <v>5</v>
      </c>
      <c r="D29" s="46">
        <v>1612</v>
      </c>
      <c r="E29" s="47">
        <v>0.5</v>
      </c>
      <c r="F29" s="44">
        <f t="shared" si="0"/>
        <v>806</v>
      </c>
      <c r="G29" s="16"/>
      <c r="H29" s="16"/>
      <c r="I29" s="16"/>
      <c r="J29" s="16"/>
      <c r="K29" s="42">
        <f>F29*10%</f>
        <v>80.60000000000001</v>
      </c>
      <c r="L29" s="16"/>
      <c r="M29" s="16"/>
      <c r="N29" s="16"/>
      <c r="O29" s="16">
        <f t="shared" si="2"/>
        <v>886.6</v>
      </c>
      <c r="P29" s="16">
        <f>(O29*8)+('01,01,16'!N24*4)</f>
        <v>10423.6</v>
      </c>
    </row>
    <row r="30" spans="1:16" ht="23.25" customHeight="1">
      <c r="A30" s="23">
        <f t="shared" si="3"/>
        <v>12</v>
      </c>
      <c r="B30" s="25" t="s">
        <v>19</v>
      </c>
      <c r="C30" s="68">
        <v>5</v>
      </c>
      <c r="D30" s="46">
        <v>1612</v>
      </c>
      <c r="E30" s="24">
        <v>5.75</v>
      </c>
      <c r="F30" s="44">
        <f t="shared" si="0"/>
        <v>9269</v>
      </c>
      <c r="G30" s="16"/>
      <c r="H30" s="16"/>
      <c r="I30" s="16"/>
      <c r="J30" s="16"/>
      <c r="K30" s="42">
        <f>F30*10%</f>
        <v>926.9000000000001</v>
      </c>
      <c r="L30" s="16"/>
      <c r="M30" s="16"/>
      <c r="N30" s="16"/>
      <c r="O30" s="16">
        <f t="shared" si="2"/>
        <v>10195.9</v>
      </c>
      <c r="P30" s="16">
        <f>(O30*8)+('01,01,16'!N25*4)</f>
        <v>119871.4</v>
      </c>
    </row>
    <row r="31" spans="1:16" ht="21.75" customHeight="1">
      <c r="A31" s="23">
        <f t="shared" si="3"/>
        <v>13</v>
      </c>
      <c r="B31" s="25" t="s">
        <v>19</v>
      </c>
      <c r="C31" s="25">
        <v>5</v>
      </c>
      <c r="D31" s="16">
        <v>1612</v>
      </c>
      <c r="E31" s="24">
        <v>1.3</v>
      </c>
      <c r="F31" s="16">
        <f t="shared" si="0"/>
        <v>2095.6</v>
      </c>
      <c r="G31" s="16"/>
      <c r="H31" s="16"/>
      <c r="I31" s="16"/>
      <c r="J31" s="16"/>
      <c r="K31" s="16">
        <f>F31*10%</f>
        <v>209.56</v>
      </c>
      <c r="L31" s="16"/>
      <c r="M31" s="16"/>
      <c r="N31" s="16"/>
      <c r="O31" s="16">
        <f t="shared" si="2"/>
        <v>2305.16</v>
      </c>
      <c r="P31" s="16">
        <f>(O31*8)+('01,01,16'!N26*4)</f>
        <v>27101.36</v>
      </c>
    </row>
    <row r="32" spans="1:16" ht="18.75">
      <c r="A32" s="23">
        <f t="shared" si="3"/>
        <v>14</v>
      </c>
      <c r="B32" s="25" t="s">
        <v>20</v>
      </c>
      <c r="C32" s="25">
        <v>7</v>
      </c>
      <c r="D32" s="16">
        <v>1825</v>
      </c>
      <c r="E32" s="24">
        <v>1</v>
      </c>
      <c r="F32" s="16">
        <f t="shared" si="0"/>
        <v>1825</v>
      </c>
      <c r="G32" s="16"/>
      <c r="H32" s="16"/>
      <c r="I32" s="16"/>
      <c r="J32" s="16"/>
      <c r="K32" s="16"/>
      <c r="L32" s="16"/>
      <c r="M32" s="16"/>
      <c r="N32" s="16"/>
      <c r="O32" s="16">
        <f t="shared" si="2"/>
        <v>1825</v>
      </c>
      <c r="P32" s="16">
        <f>(O32*8)+('01,01,16'!N27*4)</f>
        <v>21456</v>
      </c>
    </row>
    <row r="33" spans="1:16" ht="18.75">
      <c r="A33" s="23">
        <f t="shared" si="3"/>
        <v>15</v>
      </c>
      <c r="B33" s="25" t="s">
        <v>21</v>
      </c>
      <c r="C33" s="25">
        <v>5</v>
      </c>
      <c r="D33" s="16">
        <v>1612</v>
      </c>
      <c r="E33" s="24">
        <v>1</v>
      </c>
      <c r="F33" s="16">
        <f t="shared" si="0"/>
        <v>1612</v>
      </c>
      <c r="G33" s="16"/>
      <c r="H33" s="16"/>
      <c r="I33" s="16"/>
      <c r="J33" s="16"/>
      <c r="K33" s="16"/>
      <c r="L33" s="16"/>
      <c r="M33" s="16">
        <f>F33*8%</f>
        <v>128.96</v>
      </c>
      <c r="N33" s="16"/>
      <c r="O33" s="16">
        <f t="shared" si="2"/>
        <v>1740.96</v>
      </c>
      <c r="P33" s="16">
        <f>(O33*8)+(1635.12*4)</f>
        <v>20468.16</v>
      </c>
    </row>
    <row r="34" spans="1:16" ht="18.75">
      <c r="A34" s="23">
        <v>16</v>
      </c>
      <c r="B34" s="25" t="s">
        <v>21</v>
      </c>
      <c r="C34" s="25">
        <v>4</v>
      </c>
      <c r="D34" s="16">
        <v>1543</v>
      </c>
      <c r="E34" s="24">
        <v>1</v>
      </c>
      <c r="F34" s="16">
        <f t="shared" si="0"/>
        <v>1543</v>
      </c>
      <c r="G34" s="16"/>
      <c r="H34" s="16"/>
      <c r="I34" s="16"/>
      <c r="J34" s="16"/>
      <c r="K34" s="16"/>
      <c r="L34" s="16"/>
      <c r="M34" s="16">
        <f>F34*8%</f>
        <v>123.44</v>
      </c>
      <c r="N34" s="16"/>
      <c r="O34" s="16">
        <f t="shared" si="2"/>
        <v>1666.44</v>
      </c>
      <c r="P34" s="16">
        <f>(O34*8)+(1635.12*4)</f>
        <v>19872</v>
      </c>
    </row>
    <row r="35" spans="1:16" ht="18.75">
      <c r="A35" s="23">
        <v>17</v>
      </c>
      <c r="B35" s="25" t="s">
        <v>22</v>
      </c>
      <c r="C35" s="25">
        <v>1</v>
      </c>
      <c r="D35" s="16">
        <v>1516</v>
      </c>
      <c r="E35" s="24">
        <v>0.5</v>
      </c>
      <c r="F35" s="16">
        <f t="shared" si="0"/>
        <v>758</v>
      </c>
      <c r="G35" s="16"/>
      <c r="H35" s="16"/>
      <c r="I35" s="16"/>
      <c r="J35" s="16"/>
      <c r="K35" s="16">
        <f>F35*10%</f>
        <v>75.8</v>
      </c>
      <c r="L35" s="16"/>
      <c r="M35" s="16"/>
      <c r="N35" s="16"/>
      <c r="O35" s="16">
        <f t="shared" si="2"/>
        <v>833.8</v>
      </c>
      <c r="P35" s="16">
        <f>(O35*8)+('01,01,16'!N29*4)</f>
        <v>9702</v>
      </c>
    </row>
    <row r="36" spans="1:16" ht="24" customHeight="1">
      <c r="A36" s="23">
        <v>18</v>
      </c>
      <c r="B36" s="25" t="s">
        <v>31</v>
      </c>
      <c r="C36" s="25">
        <v>1</v>
      </c>
      <c r="D36" s="16">
        <v>1516</v>
      </c>
      <c r="E36" s="24">
        <v>0.5</v>
      </c>
      <c r="F36" s="16">
        <f t="shared" si="0"/>
        <v>758</v>
      </c>
      <c r="G36" s="16"/>
      <c r="H36" s="16"/>
      <c r="I36" s="16"/>
      <c r="J36" s="16"/>
      <c r="K36" s="16"/>
      <c r="L36" s="16"/>
      <c r="M36" s="16"/>
      <c r="N36" s="16"/>
      <c r="O36" s="16">
        <f t="shared" si="2"/>
        <v>758</v>
      </c>
      <c r="P36" s="16">
        <f>(O36*8)+('01,01,16'!N30*4)</f>
        <v>8820</v>
      </c>
    </row>
    <row r="37" spans="1:16" ht="19.5" customHeight="1">
      <c r="A37" s="23">
        <v>19</v>
      </c>
      <c r="B37" s="25" t="s">
        <v>40</v>
      </c>
      <c r="C37" s="25">
        <v>2</v>
      </c>
      <c r="D37" s="16">
        <v>1521</v>
      </c>
      <c r="E37" s="24">
        <v>1</v>
      </c>
      <c r="F37" s="16">
        <f t="shared" si="0"/>
        <v>1521</v>
      </c>
      <c r="G37" s="16"/>
      <c r="H37" s="16"/>
      <c r="I37" s="16"/>
      <c r="J37" s="16"/>
      <c r="K37" s="16"/>
      <c r="L37" s="16"/>
      <c r="M37" s="16"/>
      <c r="N37" s="16"/>
      <c r="O37" s="16">
        <f t="shared" si="2"/>
        <v>1521</v>
      </c>
      <c r="P37" s="16">
        <f>(O37*8)+('01,01,16'!N31*4)</f>
        <v>17700</v>
      </c>
    </row>
    <row r="38" spans="1:16" ht="19.5" customHeight="1">
      <c r="A38" s="23">
        <v>20</v>
      </c>
      <c r="B38" s="25" t="s">
        <v>72</v>
      </c>
      <c r="C38" s="25">
        <v>2</v>
      </c>
      <c r="D38" s="16">
        <v>1521</v>
      </c>
      <c r="E38" s="24">
        <v>1</v>
      </c>
      <c r="F38" s="16">
        <f t="shared" si="0"/>
        <v>1521</v>
      </c>
      <c r="G38" s="16"/>
      <c r="H38" s="16"/>
      <c r="I38" s="16"/>
      <c r="J38" s="16"/>
      <c r="K38" s="16"/>
      <c r="L38" s="16"/>
      <c r="M38" s="16">
        <f>F38*4%</f>
        <v>60.84</v>
      </c>
      <c r="N38" s="16"/>
      <c r="O38" s="16">
        <f t="shared" si="2"/>
        <v>1581.84</v>
      </c>
      <c r="P38" s="16">
        <f>(O38*8)+('01,01,16'!N32*4)</f>
        <v>18408</v>
      </c>
    </row>
    <row r="39" spans="1:16" ht="19.5" customHeight="1">
      <c r="A39" s="23">
        <v>21</v>
      </c>
      <c r="B39" s="25" t="s">
        <v>24</v>
      </c>
      <c r="C39" s="25">
        <v>2</v>
      </c>
      <c r="D39" s="16">
        <v>1521</v>
      </c>
      <c r="E39" s="24">
        <v>1</v>
      </c>
      <c r="F39" s="16">
        <f t="shared" si="0"/>
        <v>1521</v>
      </c>
      <c r="G39" s="16"/>
      <c r="H39" s="16"/>
      <c r="I39" s="16"/>
      <c r="J39" s="16"/>
      <c r="K39" s="16"/>
      <c r="L39" s="16">
        <f>F39*0.4</f>
        <v>608.4</v>
      </c>
      <c r="M39" s="16"/>
      <c r="N39" s="16"/>
      <c r="O39" s="16">
        <f t="shared" si="2"/>
        <v>2129.4</v>
      </c>
      <c r="P39" s="16">
        <f>(O39*8)+('01,01,16'!N33*4)</f>
        <v>24780</v>
      </c>
    </row>
    <row r="40" spans="1:16" ht="19.5" customHeight="1">
      <c r="A40" s="23">
        <v>22</v>
      </c>
      <c r="B40" s="25" t="s">
        <v>75</v>
      </c>
      <c r="C40" s="25">
        <v>11</v>
      </c>
      <c r="D40" s="16">
        <v>2334</v>
      </c>
      <c r="E40" s="24">
        <v>1</v>
      </c>
      <c r="F40" s="16">
        <f t="shared" si="0"/>
        <v>2334</v>
      </c>
      <c r="G40" s="16"/>
      <c r="H40" s="16">
        <f>(F40+J40)*20%</f>
        <v>583.5</v>
      </c>
      <c r="I40" s="16"/>
      <c r="J40" s="16">
        <f>F40*25%</f>
        <v>583.5</v>
      </c>
      <c r="K40" s="16"/>
      <c r="L40" s="16"/>
      <c r="M40" s="16"/>
      <c r="N40" s="16">
        <f>(F40+J40)*10%</f>
        <v>291.75</v>
      </c>
      <c r="O40" s="16">
        <f t="shared" si="2"/>
        <v>3792.75</v>
      </c>
      <c r="P40" s="16">
        <f>(O40*8)+('01,01,16'!N34*4)</f>
        <v>44596.5</v>
      </c>
    </row>
    <row r="41" spans="1:16" ht="19.5" customHeight="1">
      <c r="A41" s="23">
        <v>23</v>
      </c>
      <c r="B41" s="25" t="s">
        <v>32</v>
      </c>
      <c r="C41" s="25">
        <v>12</v>
      </c>
      <c r="D41" s="16">
        <v>2512</v>
      </c>
      <c r="E41" s="24">
        <v>1</v>
      </c>
      <c r="F41" s="16">
        <f t="shared" si="0"/>
        <v>2512</v>
      </c>
      <c r="G41" s="16"/>
      <c r="H41" s="16"/>
      <c r="I41" s="16">
        <f>F41*30%</f>
        <v>753.6</v>
      </c>
      <c r="J41" s="16"/>
      <c r="K41" s="16"/>
      <c r="L41" s="16"/>
      <c r="M41" s="16"/>
      <c r="N41" s="16">
        <f>F41*10%</f>
        <v>251.20000000000002</v>
      </c>
      <c r="O41" s="16">
        <f t="shared" si="2"/>
        <v>3516.7999999999997</v>
      </c>
      <c r="P41" s="16">
        <f>(O41*8)+('01,01,16'!N35*4)</f>
        <v>41350.399999999994</v>
      </c>
    </row>
    <row r="42" spans="1:16" ht="48" customHeight="1">
      <c r="A42" s="17"/>
      <c r="B42" s="17" t="s">
        <v>2</v>
      </c>
      <c r="C42" s="17"/>
      <c r="D42" s="18">
        <f>SUM(D19:D41)</f>
        <v>44664</v>
      </c>
      <c r="E42" s="17">
        <f>SUM(E19:E41)</f>
        <v>31.250000000000004</v>
      </c>
      <c r="F42" s="18">
        <f>SUM(F19:F41)</f>
        <v>60685.99999999999</v>
      </c>
      <c r="G42" s="18">
        <f aca="true" t="shared" si="4" ref="G42:N42">SUM(G19:G41)</f>
        <v>922.5</v>
      </c>
      <c r="H42" s="18">
        <f t="shared" si="4"/>
        <v>2315.2200000000003</v>
      </c>
      <c r="I42" s="18">
        <f t="shared" si="4"/>
        <v>5171.64</v>
      </c>
      <c r="J42" s="18">
        <f t="shared" si="4"/>
        <v>583.5</v>
      </c>
      <c r="K42" s="18">
        <f t="shared" si="4"/>
        <v>1475.36</v>
      </c>
      <c r="L42" s="18">
        <f t="shared" si="4"/>
        <v>608.4</v>
      </c>
      <c r="M42" s="18">
        <f t="shared" si="4"/>
        <v>313.24</v>
      </c>
      <c r="N42" s="18">
        <f t="shared" si="4"/>
        <v>3621.49</v>
      </c>
      <c r="O42" s="18">
        <f>SUM(O19:O41)</f>
        <v>75697.35</v>
      </c>
      <c r="P42" s="18">
        <f>SUM(P19:P41)</f>
        <v>889439.3</v>
      </c>
    </row>
    <row r="43" spans="1:16" ht="19.5" customHeight="1" hidden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9.5" customHeight="1" hidden="1">
      <c r="B44" s="10" t="s">
        <v>37</v>
      </c>
      <c r="C44" s="10"/>
      <c r="D44" s="10"/>
      <c r="E44" s="10"/>
      <c r="F44" s="10"/>
      <c r="H44" s="10"/>
      <c r="I44" s="13" t="s">
        <v>38</v>
      </c>
      <c r="J44" s="13"/>
      <c r="K44" s="13"/>
      <c r="L44" s="10"/>
      <c r="M44" s="10"/>
      <c r="N44" s="10"/>
      <c r="O44" s="2"/>
      <c r="P44" s="2"/>
    </row>
    <row r="45" spans="2:16" ht="19.5" customHeight="1" hidden="1">
      <c r="B45" s="12"/>
      <c r="C45" s="12"/>
      <c r="D45" s="12"/>
      <c r="E45" s="12"/>
      <c r="F45" s="12"/>
      <c r="G45" s="12"/>
      <c r="H45" s="12"/>
      <c r="I45" s="94"/>
      <c r="J45" s="94"/>
      <c r="K45" s="94"/>
      <c r="L45" s="12"/>
      <c r="M45" s="12"/>
      <c r="N45" s="12"/>
      <c r="O45" s="2"/>
      <c r="P45" s="2"/>
    </row>
    <row r="46" spans="2:16" ht="19.5" customHeight="1" hidden="1">
      <c r="B46" s="10" t="s">
        <v>33</v>
      </c>
      <c r="C46" s="10"/>
      <c r="D46" s="10"/>
      <c r="E46" s="10"/>
      <c r="F46" s="10"/>
      <c r="H46" s="10"/>
      <c r="I46" s="10" t="s">
        <v>39</v>
      </c>
      <c r="J46" s="10"/>
      <c r="K46" s="10"/>
      <c r="L46" s="10"/>
      <c r="M46" s="10"/>
      <c r="N46" s="10"/>
      <c r="O46" s="2"/>
      <c r="P46" s="2"/>
    </row>
    <row r="47" ht="19.5" customHeight="1" hidden="1"/>
    <row r="48" ht="19.5" customHeight="1" hidden="1"/>
    <row r="49" ht="19.5" customHeight="1" hidden="1"/>
    <row r="50" ht="19.5" customHeight="1" hidden="1"/>
    <row r="51" ht="19.5" customHeight="1"/>
    <row r="52" spans="2:7" ht="19.5" customHeight="1">
      <c r="B52" s="61" t="s">
        <v>55</v>
      </c>
      <c r="C52" s="61"/>
      <c r="D52" s="61"/>
      <c r="E52" s="61"/>
      <c r="F52" s="61"/>
      <c r="G52" s="61" t="s">
        <v>54</v>
      </c>
    </row>
    <row r="53" spans="2:7" ht="28.5" customHeight="1">
      <c r="B53" s="61" t="s">
        <v>33</v>
      </c>
      <c r="C53" s="61"/>
      <c r="D53" s="61"/>
      <c r="E53" s="61"/>
      <c r="F53" s="61"/>
      <c r="G53" s="61" t="s">
        <v>39</v>
      </c>
    </row>
    <row r="55" ht="12.75">
      <c r="Q55" s="2"/>
    </row>
  </sheetData>
  <sheetProtection/>
  <mergeCells count="26">
    <mergeCell ref="I45:K45"/>
    <mergeCell ref="K16:N16"/>
    <mergeCell ref="N6:O6"/>
    <mergeCell ref="O16:O18"/>
    <mergeCell ref="A7:P7"/>
    <mergeCell ref="B9:D9"/>
    <mergeCell ref="B10:D10"/>
    <mergeCell ref="N10:P10"/>
    <mergeCell ref="N8:O8"/>
    <mergeCell ref="P16:P18"/>
    <mergeCell ref="B11:D11"/>
    <mergeCell ref="N11:P11"/>
    <mergeCell ref="G13:I13"/>
    <mergeCell ref="F16:F18"/>
    <mergeCell ref="G16:I16"/>
    <mergeCell ref="G17:G18"/>
    <mergeCell ref="H17:H18"/>
    <mergeCell ref="I17:I18"/>
    <mergeCell ref="A16:A18"/>
    <mergeCell ref="B16:B18"/>
    <mergeCell ref="D16:D18"/>
    <mergeCell ref="E16:E18"/>
    <mergeCell ref="N2:S2"/>
    <mergeCell ref="N3:P3"/>
    <mergeCell ref="N4:P4"/>
    <mergeCell ref="N5:P5"/>
  </mergeCells>
  <printOptions/>
  <pageMargins left="0.5905511811023623" right="0.3937007874015748" top="0.3" bottom="0.7874015748031497" header="0.2" footer="0.5118110236220472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="85" zoomScaleNormal="70" zoomScaleSheetLayoutView="85" zoomScalePageLayoutView="0" workbookViewId="0" topLeftCell="A22">
      <selection activeCell="B35" sqref="B35"/>
    </sheetView>
  </sheetViews>
  <sheetFormatPr defaultColWidth="9.00390625" defaultRowHeight="12.75"/>
  <cols>
    <col min="1" max="1" width="4.875" style="0" customWidth="1"/>
    <col min="2" max="2" width="27.25390625" style="0" customWidth="1"/>
    <col min="3" max="3" width="7.00390625" style="0" customWidth="1"/>
    <col min="4" max="4" width="18.875" style="0" customWidth="1"/>
    <col min="5" max="5" width="14.25390625" style="0" customWidth="1"/>
    <col min="6" max="6" width="15.75390625" style="0" customWidth="1"/>
    <col min="7" max="7" width="16.75390625" style="0" customWidth="1"/>
    <col min="8" max="8" width="17.375" style="0" customWidth="1"/>
    <col min="9" max="9" width="17.25390625" style="0" customWidth="1"/>
    <col min="10" max="10" width="16.375" style="0" customWidth="1"/>
    <col min="11" max="11" width="18.625" style="0" customWidth="1"/>
    <col min="12" max="12" width="16.75390625" style="0" customWidth="1"/>
    <col min="13" max="13" width="13.75390625" style="0" customWidth="1"/>
    <col min="14" max="14" width="16.375" style="0" customWidth="1"/>
    <col min="15" max="15" width="16.125" style="0" customWidth="1"/>
    <col min="16" max="16" width="17.00390625" style="0" customWidth="1"/>
  </cols>
  <sheetData>
    <row r="1" spans="12:13" ht="42" customHeight="1">
      <c r="L1" s="21"/>
      <c r="M1" s="21"/>
    </row>
    <row r="2" spans="1:16" ht="12.75">
      <c r="A2" s="96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ht="14.25">
      <c r="A3" s="58"/>
      <c r="B3" s="59" t="s">
        <v>46</v>
      </c>
      <c r="C3" s="59"/>
      <c r="D3" s="59"/>
      <c r="E3" s="57"/>
      <c r="F3" s="57"/>
      <c r="G3" s="57"/>
      <c r="H3" s="57"/>
      <c r="I3" s="57"/>
      <c r="J3" s="57"/>
      <c r="K3" s="57"/>
      <c r="L3" s="57"/>
      <c r="M3" s="57"/>
      <c r="N3" s="59"/>
      <c r="O3" s="59" t="s">
        <v>49</v>
      </c>
      <c r="P3" s="57"/>
    </row>
    <row r="4" spans="1:16" ht="15">
      <c r="A4" s="58"/>
      <c r="B4" s="97" t="s">
        <v>50</v>
      </c>
      <c r="C4" s="97"/>
      <c r="D4" s="97"/>
      <c r="E4" s="57"/>
      <c r="F4" s="57"/>
      <c r="G4" s="57"/>
      <c r="H4" s="57"/>
      <c r="I4" s="57"/>
      <c r="J4" s="57"/>
      <c r="K4" s="57"/>
      <c r="L4" s="57"/>
      <c r="M4" s="57"/>
      <c r="N4" s="73" t="s">
        <v>50</v>
      </c>
      <c r="O4" s="73"/>
      <c r="P4" s="69"/>
    </row>
    <row r="5" spans="1:16" ht="15">
      <c r="A5" s="58"/>
      <c r="B5" s="97" t="s">
        <v>67</v>
      </c>
      <c r="C5" s="97"/>
      <c r="D5" s="97"/>
      <c r="E5" s="57"/>
      <c r="F5" s="57"/>
      <c r="G5" s="57"/>
      <c r="H5" s="57"/>
      <c r="I5" s="57"/>
      <c r="J5" s="57"/>
      <c r="K5" s="57"/>
      <c r="L5" s="57"/>
      <c r="M5" s="57"/>
      <c r="N5" s="97" t="s">
        <v>67</v>
      </c>
      <c r="O5" s="97"/>
      <c r="P5" s="97"/>
    </row>
    <row r="6" spans="1:16" ht="15">
      <c r="A6" s="58"/>
      <c r="B6" s="87" t="s">
        <v>47</v>
      </c>
      <c r="C6" s="87"/>
      <c r="D6" s="87"/>
      <c r="E6" s="57"/>
      <c r="F6" s="57"/>
      <c r="G6" s="57"/>
      <c r="H6" s="57"/>
      <c r="I6" s="57"/>
      <c r="J6" s="57"/>
      <c r="K6" s="57"/>
      <c r="L6" s="57"/>
      <c r="M6" s="57"/>
      <c r="N6" s="97" t="s">
        <v>53</v>
      </c>
      <c r="O6" s="97"/>
      <c r="P6" s="97"/>
    </row>
    <row r="7" spans="1:16" ht="19.5" customHeight="1">
      <c r="A7" s="58"/>
      <c r="B7" s="69"/>
      <c r="C7" s="69"/>
      <c r="D7" s="70" t="s">
        <v>48</v>
      </c>
      <c r="E7" s="57"/>
      <c r="F7" s="57"/>
      <c r="G7" s="57"/>
      <c r="H7" s="57"/>
      <c r="I7" s="57"/>
      <c r="J7" s="57"/>
      <c r="K7" s="57"/>
      <c r="L7" s="57"/>
      <c r="M7" s="57"/>
      <c r="N7" s="69"/>
      <c r="O7" s="74"/>
      <c r="P7" s="70" t="s">
        <v>38</v>
      </c>
    </row>
    <row r="8" spans="1:16" ht="18">
      <c r="A8" s="8"/>
      <c r="B8" s="71" t="s">
        <v>68</v>
      </c>
      <c r="C8" s="72"/>
      <c r="D8" s="71" t="s">
        <v>69</v>
      </c>
      <c r="E8" s="9"/>
      <c r="F8" s="9"/>
      <c r="G8" s="88" t="s">
        <v>64</v>
      </c>
      <c r="H8" s="88"/>
      <c r="I8" s="88"/>
      <c r="J8" s="9"/>
      <c r="K8" s="9"/>
      <c r="L8" s="9"/>
      <c r="M8" s="9"/>
      <c r="N8" s="71" t="s">
        <v>68</v>
      </c>
      <c r="O8" s="71"/>
      <c r="P8" s="70" t="s">
        <v>69</v>
      </c>
    </row>
    <row r="9" spans="1:16" ht="30" customHeight="1">
      <c r="A9" s="3"/>
      <c r="B9" s="4"/>
      <c r="C9" s="4"/>
      <c r="D9" s="4"/>
      <c r="E9" s="2"/>
      <c r="F9" s="2"/>
      <c r="G9" s="21" t="s">
        <v>35</v>
      </c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.75">
      <c r="A11" s="82" t="s">
        <v>0</v>
      </c>
      <c r="B11" s="82" t="s">
        <v>5</v>
      </c>
      <c r="C11" s="63" t="s">
        <v>65</v>
      </c>
      <c r="D11" s="84" t="s">
        <v>7</v>
      </c>
      <c r="E11" s="82" t="s">
        <v>6</v>
      </c>
      <c r="F11" s="84" t="s">
        <v>7</v>
      </c>
      <c r="G11" s="89" t="s">
        <v>8</v>
      </c>
      <c r="H11" s="90"/>
      <c r="I11" s="90"/>
      <c r="J11" s="52"/>
      <c r="K11" s="82" t="s">
        <v>9</v>
      </c>
      <c r="L11" s="82"/>
      <c r="M11" s="82"/>
      <c r="N11" s="82"/>
      <c r="O11" s="82" t="s">
        <v>1</v>
      </c>
      <c r="P11" s="83" t="s">
        <v>10</v>
      </c>
    </row>
    <row r="12" spans="1:16" ht="30.75" customHeight="1">
      <c r="A12" s="82"/>
      <c r="B12" s="82"/>
      <c r="C12" s="64" t="s">
        <v>66</v>
      </c>
      <c r="D12" s="85"/>
      <c r="E12" s="82"/>
      <c r="F12" s="85"/>
      <c r="G12" s="91">
        <v>0.1</v>
      </c>
      <c r="H12" s="92">
        <v>0.2</v>
      </c>
      <c r="I12" s="91">
        <v>0.3</v>
      </c>
      <c r="J12" s="15" t="s">
        <v>59</v>
      </c>
      <c r="K12" s="14" t="s">
        <v>11</v>
      </c>
      <c r="L12" s="14" t="s">
        <v>12</v>
      </c>
      <c r="M12" s="14" t="s">
        <v>36</v>
      </c>
      <c r="N12" s="14" t="s">
        <v>28</v>
      </c>
      <c r="O12" s="82"/>
      <c r="P12" s="100"/>
    </row>
    <row r="13" spans="1:16" ht="17.25" customHeight="1">
      <c r="A13" s="82"/>
      <c r="B13" s="83"/>
      <c r="C13" s="64"/>
      <c r="D13" s="86"/>
      <c r="E13" s="82"/>
      <c r="F13" s="86"/>
      <c r="G13" s="82"/>
      <c r="H13" s="93"/>
      <c r="I13" s="82"/>
      <c r="J13" s="15">
        <v>0.25</v>
      </c>
      <c r="K13" s="15">
        <v>0.1</v>
      </c>
      <c r="L13" s="15">
        <v>0.4</v>
      </c>
      <c r="M13" s="15" t="s">
        <v>57</v>
      </c>
      <c r="N13" s="15">
        <v>0.1</v>
      </c>
      <c r="O13" s="82"/>
      <c r="P13" s="93"/>
    </row>
    <row r="14" spans="1:16" ht="18.75">
      <c r="A14" s="23">
        <v>1</v>
      </c>
      <c r="B14" s="25" t="s">
        <v>13</v>
      </c>
      <c r="C14" s="67">
        <v>14</v>
      </c>
      <c r="D14" s="44">
        <v>2868</v>
      </c>
      <c r="E14" s="22">
        <v>1</v>
      </c>
      <c r="F14" s="44">
        <f aca="true" t="shared" si="0" ref="F14:F36">D14*E14</f>
        <v>2868</v>
      </c>
      <c r="G14" s="65"/>
      <c r="H14" s="66">
        <f>F14*20%</f>
        <v>573.6</v>
      </c>
      <c r="I14" s="65"/>
      <c r="J14" s="42"/>
      <c r="K14" s="42"/>
      <c r="L14" s="42"/>
      <c r="M14" s="42"/>
      <c r="N14" s="42">
        <f aca="true" t="shared" si="1" ref="N14:N22">F14*10%</f>
        <v>286.8</v>
      </c>
      <c r="O14" s="16">
        <f aca="true" t="shared" si="2" ref="O14:O36">SUM(F14:N14)</f>
        <v>3728.4</v>
      </c>
      <c r="P14" s="16">
        <f>(O14*8)+('01,01,16'!N14*4)</f>
        <v>43830.8</v>
      </c>
    </row>
    <row r="15" spans="1:16" ht="21.75" customHeight="1">
      <c r="A15" s="23">
        <f>A14+1</f>
        <v>2</v>
      </c>
      <c r="B15" s="25" t="s">
        <v>14</v>
      </c>
      <c r="C15" s="67">
        <v>11</v>
      </c>
      <c r="D15" s="44">
        <v>2334</v>
      </c>
      <c r="E15" s="22">
        <v>1.8</v>
      </c>
      <c r="F15" s="44">
        <f t="shared" si="0"/>
        <v>4201.2</v>
      </c>
      <c r="G15" s="65"/>
      <c r="H15" s="66"/>
      <c r="I15" s="65">
        <f>F15*30%</f>
        <v>1260.36</v>
      </c>
      <c r="J15" s="42"/>
      <c r="K15" s="42"/>
      <c r="L15" s="42"/>
      <c r="M15" s="42"/>
      <c r="N15" s="42">
        <f t="shared" si="1"/>
        <v>420.12</v>
      </c>
      <c r="O15" s="16">
        <f t="shared" si="2"/>
        <v>5881.679999999999</v>
      </c>
      <c r="P15" s="16">
        <f>(O15*8)+('01,01,16'!N15*4)</f>
        <v>69158.87999999999</v>
      </c>
    </row>
    <row r="16" spans="1:16" ht="21.75" customHeight="1">
      <c r="A16" s="23">
        <f>A15+1</f>
        <v>3</v>
      </c>
      <c r="B16" s="25" t="s">
        <v>14</v>
      </c>
      <c r="C16" s="67">
        <v>12</v>
      </c>
      <c r="D16" s="44">
        <v>2512</v>
      </c>
      <c r="E16" s="22">
        <v>1.8</v>
      </c>
      <c r="F16" s="44">
        <f t="shared" si="0"/>
        <v>4521.6</v>
      </c>
      <c r="G16" s="65"/>
      <c r="H16" s="66"/>
      <c r="I16" s="65">
        <f>F16*30%</f>
        <v>1356.48</v>
      </c>
      <c r="J16" s="42"/>
      <c r="K16" s="42"/>
      <c r="L16" s="42"/>
      <c r="M16" s="42"/>
      <c r="N16" s="42">
        <f t="shared" si="1"/>
        <v>452.1600000000001</v>
      </c>
      <c r="O16" s="16">
        <f t="shared" si="2"/>
        <v>6330.24</v>
      </c>
      <c r="P16" s="16">
        <f>(O16*8)+('01,01,16'!N16*4)</f>
        <v>74430.72</v>
      </c>
    </row>
    <row r="17" spans="1:16" ht="21.75" customHeight="1">
      <c r="A17" s="23">
        <v>4</v>
      </c>
      <c r="B17" s="25" t="s">
        <v>14</v>
      </c>
      <c r="C17" s="67">
        <v>9</v>
      </c>
      <c r="D17" s="44">
        <v>2050</v>
      </c>
      <c r="E17" s="22">
        <v>4.5</v>
      </c>
      <c r="F17" s="44">
        <f t="shared" si="0"/>
        <v>9225</v>
      </c>
      <c r="G17" s="65">
        <f>F17*10%</f>
        <v>922.5</v>
      </c>
      <c r="H17" s="66"/>
      <c r="I17" s="65"/>
      <c r="J17" s="42"/>
      <c r="K17" s="42"/>
      <c r="L17" s="42"/>
      <c r="M17" s="42"/>
      <c r="N17" s="42">
        <f t="shared" si="1"/>
        <v>922.5</v>
      </c>
      <c r="O17" s="16">
        <f t="shared" si="2"/>
        <v>11070</v>
      </c>
      <c r="P17" s="16">
        <f>(O17*8)+('01,01,16'!N17*4)</f>
        <v>130140</v>
      </c>
    </row>
    <row r="18" spans="1:16" ht="21.75" customHeight="1">
      <c r="A18" s="23">
        <v>5</v>
      </c>
      <c r="B18" s="25" t="s">
        <v>14</v>
      </c>
      <c r="C18" s="67">
        <v>9</v>
      </c>
      <c r="D18" s="44">
        <v>2050</v>
      </c>
      <c r="E18" s="22">
        <v>0.9</v>
      </c>
      <c r="F18" s="44">
        <f t="shared" si="0"/>
        <v>1845</v>
      </c>
      <c r="G18" s="65"/>
      <c r="H18" s="66"/>
      <c r="I18" s="65">
        <f>F18*30%</f>
        <v>553.5</v>
      </c>
      <c r="J18" s="42"/>
      <c r="K18" s="42"/>
      <c r="L18" s="42"/>
      <c r="M18" s="42"/>
      <c r="N18" s="42">
        <f t="shared" si="1"/>
        <v>184.5</v>
      </c>
      <c r="O18" s="16">
        <f t="shared" si="2"/>
        <v>2583</v>
      </c>
      <c r="P18" s="16">
        <f>(O18*8)+('01,01,16'!N18*4)</f>
        <v>30366</v>
      </c>
    </row>
    <row r="19" spans="1:16" ht="21.75" customHeight="1">
      <c r="A19" s="23">
        <v>6</v>
      </c>
      <c r="B19" s="25" t="s">
        <v>14</v>
      </c>
      <c r="C19" s="67">
        <v>9</v>
      </c>
      <c r="D19" s="44">
        <v>2050</v>
      </c>
      <c r="E19" s="22">
        <v>0.9</v>
      </c>
      <c r="F19" s="44">
        <f t="shared" si="0"/>
        <v>1845</v>
      </c>
      <c r="G19" s="65"/>
      <c r="H19" s="66">
        <f>F19*20%</f>
        <v>369</v>
      </c>
      <c r="I19" s="65"/>
      <c r="J19" s="42"/>
      <c r="K19" s="42"/>
      <c r="L19" s="51"/>
      <c r="M19" s="42"/>
      <c r="N19" s="42">
        <f t="shared" si="1"/>
        <v>184.5</v>
      </c>
      <c r="O19" s="16">
        <f t="shared" si="2"/>
        <v>2398.5</v>
      </c>
      <c r="P19" s="16">
        <f>(O19*8)+('01,01,16'!N19*4)</f>
        <v>28197</v>
      </c>
    </row>
    <row r="20" spans="1:16" ht="21.75" customHeight="1">
      <c r="A20" s="23">
        <f>A19+1</f>
        <v>7</v>
      </c>
      <c r="B20" s="25" t="s">
        <v>14</v>
      </c>
      <c r="C20" s="67">
        <v>11</v>
      </c>
      <c r="D20" s="44">
        <v>2334</v>
      </c>
      <c r="E20" s="22">
        <v>0.9</v>
      </c>
      <c r="F20" s="44">
        <f t="shared" si="0"/>
        <v>2100.6</v>
      </c>
      <c r="G20" s="65"/>
      <c r="H20" s="66">
        <f>F20*20%</f>
        <v>420.12</v>
      </c>
      <c r="I20" s="65"/>
      <c r="J20" s="42"/>
      <c r="K20" s="42"/>
      <c r="L20" s="42"/>
      <c r="M20" s="42"/>
      <c r="N20" s="42">
        <f t="shared" si="1"/>
        <v>210.06</v>
      </c>
      <c r="O20" s="16">
        <f t="shared" si="2"/>
        <v>2730.7799999999997</v>
      </c>
      <c r="P20" s="16">
        <f>(O20*8)+('01,01,16'!N20*4)</f>
        <v>32109.479999999996</v>
      </c>
    </row>
    <row r="21" spans="1:16" ht="21.75" customHeight="1">
      <c r="A21" s="23">
        <v>8</v>
      </c>
      <c r="B21" s="25" t="s">
        <v>15</v>
      </c>
      <c r="C21" s="67">
        <v>11</v>
      </c>
      <c r="D21" s="44">
        <v>2334</v>
      </c>
      <c r="E21" s="22">
        <v>1</v>
      </c>
      <c r="F21" s="44">
        <f t="shared" si="0"/>
        <v>2334</v>
      </c>
      <c r="G21" s="65"/>
      <c r="H21" s="66"/>
      <c r="I21" s="65">
        <f>F21*30%</f>
        <v>700.1999999999999</v>
      </c>
      <c r="J21" s="42"/>
      <c r="K21" s="42"/>
      <c r="L21" s="42"/>
      <c r="M21" s="42"/>
      <c r="N21" s="42">
        <f t="shared" si="1"/>
        <v>233.4</v>
      </c>
      <c r="O21" s="16">
        <f t="shared" si="2"/>
        <v>3267.6</v>
      </c>
      <c r="P21" s="16">
        <f>(O21*8)+('01,01,16'!N21*4)</f>
        <v>38421.6</v>
      </c>
    </row>
    <row r="22" spans="1:16" ht="21.75" customHeight="1">
      <c r="A22" s="23">
        <v>9</v>
      </c>
      <c r="B22" s="25" t="s">
        <v>70</v>
      </c>
      <c r="C22" s="67">
        <v>9</v>
      </c>
      <c r="D22" s="44">
        <v>2050</v>
      </c>
      <c r="E22" s="22">
        <v>0.9</v>
      </c>
      <c r="F22" s="44">
        <f t="shared" si="0"/>
        <v>1845</v>
      </c>
      <c r="G22" s="65"/>
      <c r="H22" s="66">
        <f>F22*20%</f>
        <v>369</v>
      </c>
      <c r="I22" s="65"/>
      <c r="J22" s="42"/>
      <c r="K22" s="42"/>
      <c r="L22" s="42"/>
      <c r="M22" s="42"/>
      <c r="N22" s="42">
        <f t="shared" si="1"/>
        <v>184.5</v>
      </c>
      <c r="O22" s="16">
        <f t="shared" si="2"/>
        <v>2398.5</v>
      </c>
      <c r="P22" s="16">
        <f>(O22*8)+('01,01,16'!N22*4)</f>
        <v>28197</v>
      </c>
    </row>
    <row r="23" spans="1:16" ht="24" customHeight="1">
      <c r="A23" s="23">
        <f aca="true" t="shared" si="3" ref="A23:A28">A22+1</f>
        <v>10</v>
      </c>
      <c r="B23" s="25" t="s">
        <v>71</v>
      </c>
      <c r="C23" s="67">
        <v>7</v>
      </c>
      <c r="D23" s="44">
        <v>1825</v>
      </c>
      <c r="E23" s="22">
        <v>1</v>
      </c>
      <c r="F23" s="44">
        <f t="shared" si="0"/>
        <v>1825</v>
      </c>
      <c r="G23" s="42"/>
      <c r="H23" s="48"/>
      <c r="I23" s="42">
        <f>F23*30%</f>
        <v>547.5</v>
      </c>
      <c r="J23" s="42"/>
      <c r="K23" s="42">
        <f>F23*10%</f>
        <v>182.5</v>
      </c>
      <c r="L23" s="42"/>
      <c r="M23" s="42"/>
      <c r="N23" s="42"/>
      <c r="O23" s="16">
        <f t="shared" si="2"/>
        <v>2555</v>
      </c>
      <c r="P23" s="16">
        <f>(O23*8)+('01,01,16'!N23*4)</f>
        <v>30038.4</v>
      </c>
    </row>
    <row r="24" spans="1:16" ht="27.75" customHeight="1">
      <c r="A24" s="23">
        <f t="shared" si="3"/>
        <v>11</v>
      </c>
      <c r="B24" s="25" t="s">
        <v>18</v>
      </c>
      <c r="C24" s="68">
        <v>5</v>
      </c>
      <c r="D24" s="46">
        <v>1612</v>
      </c>
      <c r="E24" s="47">
        <v>0.5</v>
      </c>
      <c r="F24" s="44">
        <f t="shared" si="0"/>
        <v>806</v>
      </c>
      <c r="G24" s="16"/>
      <c r="H24" s="16"/>
      <c r="I24" s="16"/>
      <c r="J24" s="16"/>
      <c r="K24" s="42">
        <f>F24*10%</f>
        <v>80.60000000000001</v>
      </c>
      <c r="L24" s="16"/>
      <c r="M24" s="16"/>
      <c r="N24" s="16"/>
      <c r="O24" s="16">
        <f t="shared" si="2"/>
        <v>886.6</v>
      </c>
      <c r="P24" s="16">
        <f>(O24*8)+('01,01,16'!N24*4)</f>
        <v>10423.6</v>
      </c>
    </row>
    <row r="25" spans="1:16" ht="23.25" customHeight="1">
      <c r="A25" s="23">
        <f t="shared" si="3"/>
        <v>12</v>
      </c>
      <c r="B25" s="25" t="s">
        <v>19</v>
      </c>
      <c r="C25" s="68">
        <v>5</v>
      </c>
      <c r="D25" s="46">
        <v>1612</v>
      </c>
      <c r="E25" s="24">
        <v>5.75</v>
      </c>
      <c r="F25" s="44">
        <f t="shared" si="0"/>
        <v>9269</v>
      </c>
      <c r="G25" s="16"/>
      <c r="H25" s="16"/>
      <c r="I25" s="16"/>
      <c r="J25" s="16"/>
      <c r="K25" s="42">
        <f>F25*10%</f>
        <v>926.9000000000001</v>
      </c>
      <c r="L25" s="16"/>
      <c r="M25" s="16"/>
      <c r="N25" s="16"/>
      <c r="O25" s="16">
        <f t="shared" si="2"/>
        <v>10195.9</v>
      </c>
      <c r="P25" s="16">
        <f>(O25*8)+('01,01,16'!N25*4)</f>
        <v>119871.4</v>
      </c>
    </row>
    <row r="26" spans="1:16" ht="21.75" customHeight="1">
      <c r="A26" s="23">
        <f t="shared" si="3"/>
        <v>13</v>
      </c>
      <c r="B26" s="25" t="s">
        <v>19</v>
      </c>
      <c r="C26" s="25">
        <v>5</v>
      </c>
      <c r="D26" s="16">
        <v>1612</v>
      </c>
      <c r="E26" s="24">
        <v>1.3</v>
      </c>
      <c r="F26" s="16">
        <f t="shared" si="0"/>
        <v>2095.6</v>
      </c>
      <c r="G26" s="16"/>
      <c r="H26" s="16"/>
      <c r="I26" s="16"/>
      <c r="J26" s="16"/>
      <c r="K26" s="16">
        <f>F26*10%</f>
        <v>209.56</v>
      </c>
      <c r="L26" s="16"/>
      <c r="M26" s="16"/>
      <c r="N26" s="16"/>
      <c r="O26" s="16">
        <f t="shared" si="2"/>
        <v>2305.16</v>
      </c>
      <c r="P26" s="16">
        <f>(O26*8)+('01,01,16'!N26*4)</f>
        <v>27101.36</v>
      </c>
    </row>
    <row r="27" spans="1:16" ht="18.75">
      <c r="A27" s="23">
        <f t="shared" si="3"/>
        <v>14</v>
      </c>
      <c r="B27" s="25" t="s">
        <v>20</v>
      </c>
      <c r="C27" s="25">
        <v>7</v>
      </c>
      <c r="D27" s="16">
        <v>1825</v>
      </c>
      <c r="E27" s="24">
        <v>1</v>
      </c>
      <c r="F27" s="16">
        <f t="shared" si="0"/>
        <v>1825</v>
      </c>
      <c r="G27" s="16"/>
      <c r="H27" s="16"/>
      <c r="I27" s="16"/>
      <c r="J27" s="16"/>
      <c r="K27" s="16"/>
      <c r="L27" s="16"/>
      <c r="M27" s="16"/>
      <c r="N27" s="16"/>
      <c r="O27" s="16">
        <f t="shared" si="2"/>
        <v>1825</v>
      </c>
      <c r="P27" s="16">
        <f>(O27*8)+('01,01,16'!N27*4)</f>
        <v>21456</v>
      </c>
    </row>
    <row r="28" spans="1:16" ht="18.75">
      <c r="A28" s="23">
        <f t="shared" si="3"/>
        <v>15</v>
      </c>
      <c r="B28" s="25" t="s">
        <v>21</v>
      </c>
      <c r="C28" s="25">
        <v>5</v>
      </c>
      <c r="D28" s="16">
        <v>1612</v>
      </c>
      <c r="E28" s="24">
        <v>1</v>
      </c>
      <c r="F28" s="16">
        <f t="shared" si="0"/>
        <v>1612</v>
      </c>
      <c r="G28" s="16"/>
      <c r="H28" s="16"/>
      <c r="I28" s="16"/>
      <c r="J28" s="16"/>
      <c r="K28" s="16"/>
      <c r="L28" s="16"/>
      <c r="M28" s="16">
        <f>F28*8%</f>
        <v>128.96</v>
      </c>
      <c r="N28" s="16"/>
      <c r="O28" s="16">
        <f t="shared" si="2"/>
        <v>1740.96</v>
      </c>
      <c r="P28" s="16">
        <f>(O28*8)+(1635.12*4)</f>
        <v>20468.16</v>
      </c>
    </row>
    <row r="29" spans="1:16" ht="18.75">
      <c r="A29" s="23">
        <v>16</v>
      </c>
      <c r="B29" s="25" t="s">
        <v>21</v>
      </c>
      <c r="C29" s="25">
        <v>4</v>
      </c>
      <c r="D29" s="16">
        <v>1543</v>
      </c>
      <c r="E29" s="24">
        <v>1</v>
      </c>
      <c r="F29" s="16">
        <f t="shared" si="0"/>
        <v>1543</v>
      </c>
      <c r="G29" s="16"/>
      <c r="H29" s="16"/>
      <c r="I29" s="16"/>
      <c r="J29" s="16"/>
      <c r="K29" s="16"/>
      <c r="L29" s="16"/>
      <c r="M29" s="16">
        <f>F29*8%</f>
        <v>123.44</v>
      </c>
      <c r="N29" s="16"/>
      <c r="O29" s="16">
        <f t="shared" si="2"/>
        <v>1666.44</v>
      </c>
      <c r="P29" s="16">
        <f>(O29*8)+(1635.12*4)</f>
        <v>19872</v>
      </c>
    </row>
    <row r="30" spans="1:16" ht="18.75">
      <c r="A30" s="23">
        <v>17</v>
      </c>
      <c r="B30" s="25" t="s">
        <v>22</v>
      </c>
      <c r="C30" s="25">
        <v>1</v>
      </c>
      <c r="D30" s="16">
        <v>1516</v>
      </c>
      <c r="E30" s="24">
        <v>0.5</v>
      </c>
      <c r="F30" s="16">
        <f t="shared" si="0"/>
        <v>758</v>
      </c>
      <c r="G30" s="16"/>
      <c r="H30" s="16"/>
      <c r="I30" s="16"/>
      <c r="J30" s="16"/>
      <c r="K30" s="16">
        <f>F30*10%</f>
        <v>75.8</v>
      </c>
      <c r="L30" s="16"/>
      <c r="M30" s="16"/>
      <c r="N30" s="16"/>
      <c r="O30" s="16">
        <f t="shared" si="2"/>
        <v>833.8</v>
      </c>
      <c r="P30" s="16">
        <f>(O30*8)+('01,01,16'!N29*4)</f>
        <v>9702</v>
      </c>
    </row>
    <row r="31" spans="1:16" ht="24" customHeight="1">
      <c r="A31" s="23">
        <v>18</v>
      </c>
      <c r="B31" s="25" t="s">
        <v>31</v>
      </c>
      <c r="C31" s="25">
        <v>1</v>
      </c>
      <c r="D31" s="16">
        <v>1516</v>
      </c>
      <c r="E31" s="24">
        <v>0.5</v>
      </c>
      <c r="F31" s="16">
        <f t="shared" si="0"/>
        <v>758</v>
      </c>
      <c r="G31" s="16"/>
      <c r="H31" s="16"/>
      <c r="I31" s="16"/>
      <c r="J31" s="16"/>
      <c r="K31" s="16"/>
      <c r="L31" s="16"/>
      <c r="M31" s="16"/>
      <c r="N31" s="16"/>
      <c r="O31" s="16">
        <f t="shared" si="2"/>
        <v>758</v>
      </c>
      <c r="P31" s="16">
        <f>(O31*8)+('01,01,16'!N30*4)</f>
        <v>8820</v>
      </c>
    </row>
    <row r="32" spans="1:16" ht="19.5" customHeight="1">
      <c r="A32" s="23">
        <v>19</v>
      </c>
      <c r="B32" s="25" t="s">
        <v>40</v>
      </c>
      <c r="C32" s="25">
        <v>2</v>
      </c>
      <c r="D32" s="16">
        <v>1521</v>
      </c>
      <c r="E32" s="24">
        <v>1</v>
      </c>
      <c r="F32" s="16">
        <f t="shared" si="0"/>
        <v>1521</v>
      </c>
      <c r="G32" s="16"/>
      <c r="H32" s="16"/>
      <c r="I32" s="16"/>
      <c r="J32" s="16"/>
      <c r="K32" s="16"/>
      <c r="L32" s="16"/>
      <c r="M32" s="16"/>
      <c r="N32" s="16"/>
      <c r="O32" s="16">
        <f t="shared" si="2"/>
        <v>1521</v>
      </c>
      <c r="P32" s="16">
        <f>(O32*8)+('01,01,16'!N31*4)</f>
        <v>17700</v>
      </c>
    </row>
    <row r="33" spans="1:16" ht="19.5" customHeight="1">
      <c r="A33" s="23">
        <v>20</v>
      </c>
      <c r="B33" s="25" t="s">
        <v>72</v>
      </c>
      <c r="C33" s="25">
        <v>2</v>
      </c>
      <c r="D33" s="16">
        <v>1521</v>
      </c>
      <c r="E33" s="24">
        <v>1</v>
      </c>
      <c r="F33" s="16">
        <f t="shared" si="0"/>
        <v>1521</v>
      </c>
      <c r="G33" s="16"/>
      <c r="H33" s="16"/>
      <c r="I33" s="16"/>
      <c r="J33" s="16"/>
      <c r="K33" s="16"/>
      <c r="L33" s="16"/>
      <c r="M33" s="16">
        <f>F33*4%</f>
        <v>60.84</v>
      </c>
      <c r="N33" s="16"/>
      <c r="O33" s="16">
        <f t="shared" si="2"/>
        <v>1581.84</v>
      </c>
      <c r="P33" s="16">
        <f>(O33*8)+('01,01,16'!N32*4)</f>
        <v>18408</v>
      </c>
    </row>
    <row r="34" spans="1:16" ht="19.5" customHeight="1">
      <c r="A34" s="23">
        <v>21</v>
      </c>
      <c r="B34" s="25" t="s">
        <v>24</v>
      </c>
      <c r="C34" s="25">
        <v>2</v>
      </c>
      <c r="D34" s="16">
        <v>1521</v>
      </c>
      <c r="E34" s="24">
        <v>1</v>
      </c>
      <c r="F34" s="16">
        <f t="shared" si="0"/>
        <v>1521</v>
      </c>
      <c r="G34" s="16"/>
      <c r="H34" s="16"/>
      <c r="I34" s="16"/>
      <c r="J34" s="16"/>
      <c r="K34" s="16"/>
      <c r="L34" s="16">
        <f>F34*0.4</f>
        <v>608.4</v>
      </c>
      <c r="M34" s="16"/>
      <c r="N34" s="16"/>
      <c r="O34" s="16">
        <f t="shared" si="2"/>
        <v>2129.4</v>
      </c>
      <c r="P34" s="16">
        <f>(O34*8)+('01,01,16'!N33*4)</f>
        <v>24780</v>
      </c>
    </row>
    <row r="35" spans="1:16" ht="19.5" customHeight="1">
      <c r="A35" s="23">
        <v>22</v>
      </c>
      <c r="B35" s="25" t="s">
        <v>75</v>
      </c>
      <c r="C35" s="25">
        <v>11</v>
      </c>
      <c r="D35" s="16">
        <v>2334</v>
      </c>
      <c r="E35" s="24">
        <v>1</v>
      </c>
      <c r="F35" s="16">
        <f t="shared" si="0"/>
        <v>2334</v>
      </c>
      <c r="G35" s="16"/>
      <c r="H35" s="16">
        <f>(F35+J35)*20%</f>
        <v>583.5</v>
      </c>
      <c r="I35" s="16"/>
      <c r="J35" s="16">
        <f>F35*25%</f>
        <v>583.5</v>
      </c>
      <c r="K35" s="16"/>
      <c r="L35" s="16"/>
      <c r="M35" s="16"/>
      <c r="N35" s="16">
        <f>(F35+J35)*10%</f>
        <v>291.75</v>
      </c>
      <c r="O35" s="16">
        <f t="shared" si="2"/>
        <v>3792.75</v>
      </c>
      <c r="P35" s="16">
        <f>(O35*8)+('01,01,16'!N34*4)</f>
        <v>44596.5</v>
      </c>
    </row>
    <row r="36" spans="1:16" ht="19.5" customHeight="1">
      <c r="A36" s="23">
        <v>23</v>
      </c>
      <c r="B36" s="25" t="s">
        <v>32</v>
      </c>
      <c r="C36" s="25">
        <v>12</v>
      </c>
      <c r="D36" s="16">
        <v>2512</v>
      </c>
      <c r="E36" s="24">
        <v>1</v>
      </c>
      <c r="F36" s="16">
        <f t="shared" si="0"/>
        <v>2512</v>
      </c>
      <c r="G36" s="16"/>
      <c r="H36" s="16"/>
      <c r="I36" s="16">
        <f>F36*30%</f>
        <v>753.6</v>
      </c>
      <c r="J36" s="16"/>
      <c r="K36" s="16"/>
      <c r="L36" s="16"/>
      <c r="M36" s="16"/>
      <c r="N36" s="16">
        <f>F36*10%</f>
        <v>251.20000000000002</v>
      </c>
      <c r="O36" s="16">
        <f t="shared" si="2"/>
        <v>3516.7999999999997</v>
      </c>
      <c r="P36" s="16">
        <f>(O36*8)+('01,01,16'!N35*4)</f>
        <v>41350.399999999994</v>
      </c>
    </row>
    <row r="37" spans="1:16" ht="48" customHeight="1">
      <c r="A37" s="17"/>
      <c r="B37" s="17" t="s">
        <v>2</v>
      </c>
      <c r="C37" s="17"/>
      <c r="D37" s="18">
        <f>SUM(D14:D36)</f>
        <v>44664</v>
      </c>
      <c r="E37" s="17">
        <f>SUM(E14:E36)</f>
        <v>31.250000000000004</v>
      </c>
      <c r="F37" s="18">
        <f>SUM(F14:F36)</f>
        <v>60685.99999999999</v>
      </c>
      <c r="G37" s="18">
        <f aca="true" t="shared" si="4" ref="G37:N37">SUM(G14:G36)</f>
        <v>922.5</v>
      </c>
      <c r="H37" s="18">
        <f t="shared" si="4"/>
        <v>2315.2200000000003</v>
      </c>
      <c r="I37" s="18">
        <f t="shared" si="4"/>
        <v>5171.64</v>
      </c>
      <c r="J37" s="18">
        <f t="shared" si="4"/>
        <v>583.5</v>
      </c>
      <c r="K37" s="18">
        <f t="shared" si="4"/>
        <v>1475.36</v>
      </c>
      <c r="L37" s="18">
        <f t="shared" si="4"/>
        <v>608.4</v>
      </c>
      <c r="M37" s="18">
        <f t="shared" si="4"/>
        <v>313.24</v>
      </c>
      <c r="N37" s="18">
        <f t="shared" si="4"/>
        <v>3621.49</v>
      </c>
      <c r="O37" s="18">
        <f>SUM(O14:O36)</f>
        <v>75697.35</v>
      </c>
      <c r="P37" s="18">
        <f>SUM(P14:P36)</f>
        <v>889439.3</v>
      </c>
    </row>
    <row r="38" spans="1:16" ht="19.5" customHeight="1" hidden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9.5" customHeight="1" hidden="1">
      <c r="B39" s="10" t="s">
        <v>37</v>
      </c>
      <c r="C39" s="10"/>
      <c r="D39" s="10"/>
      <c r="E39" s="10"/>
      <c r="F39" s="10"/>
      <c r="H39" s="10"/>
      <c r="I39" s="13" t="s">
        <v>38</v>
      </c>
      <c r="J39" s="13"/>
      <c r="K39" s="13"/>
      <c r="L39" s="10"/>
      <c r="M39" s="10"/>
      <c r="N39" s="10"/>
      <c r="O39" s="2"/>
      <c r="P39" s="2"/>
    </row>
    <row r="40" spans="2:16" ht="19.5" customHeight="1" hidden="1">
      <c r="B40" s="12"/>
      <c r="C40" s="12"/>
      <c r="D40" s="12"/>
      <c r="E40" s="12"/>
      <c r="F40" s="12"/>
      <c r="G40" s="12"/>
      <c r="H40" s="12"/>
      <c r="I40" s="94"/>
      <c r="J40" s="94"/>
      <c r="K40" s="94"/>
      <c r="L40" s="12"/>
      <c r="M40" s="12"/>
      <c r="N40" s="12"/>
      <c r="O40" s="2"/>
      <c r="P40" s="2"/>
    </row>
    <row r="41" spans="2:16" ht="19.5" customHeight="1" hidden="1">
      <c r="B41" s="10" t="s">
        <v>33</v>
      </c>
      <c r="C41" s="10"/>
      <c r="D41" s="10"/>
      <c r="E41" s="10"/>
      <c r="F41" s="10"/>
      <c r="H41" s="10"/>
      <c r="I41" s="10" t="s">
        <v>39</v>
      </c>
      <c r="J41" s="10"/>
      <c r="K41" s="10"/>
      <c r="L41" s="10"/>
      <c r="M41" s="10"/>
      <c r="N41" s="10"/>
      <c r="O41" s="2"/>
      <c r="P41" s="2"/>
    </row>
    <row r="42" ht="19.5" customHeight="1" hidden="1"/>
    <row r="43" ht="19.5" customHeight="1" hidden="1"/>
    <row r="44" ht="19.5" customHeight="1" hidden="1"/>
    <row r="45" ht="19.5" customHeight="1" hidden="1"/>
    <row r="46" ht="19.5" customHeight="1"/>
    <row r="47" spans="2:7" ht="19.5" customHeight="1">
      <c r="B47" s="61" t="s">
        <v>55</v>
      </c>
      <c r="C47" s="61"/>
      <c r="D47" s="61"/>
      <c r="E47" s="61"/>
      <c r="F47" s="61"/>
      <c r="G47" s="61" t="s">
        <v>54</v>
      </c>
    </row>
    <row r="48" spans="2:7" ht="28.5" customHeight="1">
      <c r="B48" s="61" t="s">
        <v>33</v>
      </c>
      <c r="C48" s="61"/>
      <c r="D48" s="61"/>
      <c r="E48" s="61"/>
      <c r="F48" s="61"/>
      <c r="G48" s="61" t="s">
        <v>39</v>
      </c>
    </row>
    <row r="50" ht="12.75">
      <c r="Q50" s="2"/>
    </row>
  </sheetData>
  <sheetProtection/>
  <mergeCells count="20">
    <mergeCell ref="B5:D5"/>
    <mergeCell ref="B6:D6"/>
    <mergeCell ref="A2:P2"/>
    <mergeCell ref="B4:D4"/>
    <mergeCell ref="N5:P5"/>
    <mergeCell ref="N6:P6"/>
    <mergeCell ref="G8:I8"/>
    <mergeCell ref="A11:A13"/>
    <mergeCell ref="B11:B13"/>
    <mergeCell ref="D11:D13"/>
    <mergeCell ref="E11:E13"/>
    <mergeCell ref="F11:F13"/>
    <mergeCell ref="P11:P13"/>
    <mergeCell ref="G12:G13"/>
    <mergeCell ref="H12:H13"/>
    <mergeCell ref="I12:I13"/>
    <mergeCell ref="I40:K40"/>
    <mergeCell ref="G11:I11"/>
    <mergeCell ref="K11:N11"/>
    <mergeCell ref="O11:O13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85" zoomScaleNormal="70" zoomScaleSheetLayoutView="85" zoomScalePageLayoutView="0" workbookViewId="0" topLeftCell="D4">
      <selection activeCell="N5" sqref="N5:P5"/>
    </sheetView>
  </sheetViews>
  <sheetFormatPr defaultColWidth="9.00390625" defaultRowHeight="12.75"/>
  <cols>
    <col min="1" max="1" width="4.875" style="0" customWidth="1"/>
    <col min="2" max="2" width="27.25390625" style="0" customWidth="1"/>
    <col min="3" max="3" width="18.875" style="0" customWidth="1"/>
    <col min="4" max="4" width="14.25390625" style="0" customWidth="1"/>
    <col min="5" max="5" width="15.75390625" style="0" customWidth="1"/>
    <col min="6" max="6" width="16.75390625" style="0" customWidth="1"/>
    <col min="7" max="7" width="17.375" style="0" customWidth="1"/>
    <col min="8" max="8" width="17.25390625" style="0" customWidth="1"/>
    <col min="9" max="9" width="16.375" style="0" customWidth="1"/>
    <col min="10" max="10" width="18.625" style="0" customWidth="1"/>
    <col min="11" max="11" width="16.75390625" style="0" customWidth="1"/>
    <col min="12" max="13" width="13.75390625" style="0" customWidth="1"/>
    <col min="14" max="14" width="16.375" style="0" customWidth="1"/>
    <col min="15" max="15" width="16.125" style="0" customWidth="1"/>
    <col min="16" max="16" width="17.00390625" style="0" customWidth="1"/>
  </cols>
  <sheetData>
    <row r="1" spans="11:13" ht="42" customHeight="1">
      <c r="K1" s="21"/>
      <c r="L1" s="21"/>
      <c r="M1" s="21"/>
    </row>
    <row r="2" spans="1:16" ht="12.75">
      <c r="A2" s="96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ht="14.25">
      <c r="A3" s="58"/>
      <c r="B3" s="59" t="s">
        <v>46</v>
      </c>
      <c r="C3" s="59"/>
      <c r="D3" s="57"/>
      <c r="E3" s="57"/>
      <c r="F3" s="57"/>
      <c r="G3" s="57"/>
      <c r="H3" s="57"/>
      <c r="I3" s="57"/>
      <c r="J3" s="57"/>
      <c r="K3" s="57"/>
      <c r="L3" s="57"/>
      <c r="M3" s="57"/>
      <c r="N3" s="59"/>
      <c r="O3" s="59" t="s">
        <v>49</v>
      </c>
      <c r="P3" s="57"/>
    </row>
    <row r="4" spans="1:16" ht="14.25">
      <c r="A4" s="58"/>
      <c r="B4" s="102" t="s">
        <v>47</v>
      </c>
      <c r="C4" s="102"/>
      <c r="D4" s="57"/>
      <c r="E4" s="57"/>
      <c r="F4" s="57"/>
      <c r="G4" s="57"/>
      <c r="H4" s="57"/>
      <c r="I4" s="57"/>
      <c r="J4" s="57"/>
      <c r="K4" s="57"/>
      <c r="L4" s="57"/>
      <c r="M4" s="57"/>
      <c r="N4" s="60" t="s">
        <v>50</v>
      </c>
      <c r="O4" s="60"/>
      <c r="P4" s="57"/>
    </row>
    <row r="5" spans="1:16" ht="14.25">
      <c r="A5" s="58"/>
      <c r="B5" s="59"/>
      <c r="C5" s="59" t="s">
        <v>48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102" t="s">
        <v>63</v>
      </c>
      <c r="O5" s="102"/>
      <c r="P5" s="102"/>
    </row>
    <row r="6" spans="1:16" ht="14.25">
      <c r="A6" s="58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102" t="s">
        <v>53</v>
      </c>
      <c r="O6" s="102"/>
      <c r="P6" s="102"/>
    </row>
    <row r="7" spans="1:16" ht="19.5" customHeight="1">
      <c r="A7" s="58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9"/>
      <c r="P7" s="62" t="s">
        <v>38</v>
      </c>
    </row>
    <row r="8" spans="1:16" ht="18">
      <c r="A8" s="8"/>
      <c r="B8" s="9"/>
      <c r="C8" s="9"/>
      <c r="D8" s="9"/>
      <c r="E8" s="9"/>
      <c r="F8" s="88" t="s">
        <v>60</v>
      </c>
      <c r="G8" s="88"/>
      <c r="H8" s="88"/>
      <c r="I8" s="9"/>
      <c r="J8" s="9"/>
      <c r="K8" s="9"/>
      <c r="L8" s="9"/>
      <c r="M8" s="9"/>
      <c r="N8" s="9"/>
      <c r="O8" s="9"/>
      <c r="P8" s="9"/>
    </row>
    <row r="9" spans="1:16" ht="30" customHeight="1">
      <c r="A9" s="3"/>
      <c r="B9" s="4"/>
      <c r="C9" s="4"/>
      <c r="D9" s="2"/>
      <c r="E9" s="2"/>
      <c r="F9" s="21" t="s">
        <v>35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.75">
      <c r="A11" s="82" t="s">
        <v>0</v>
      </c>
      <c r="B11" s="82" t="s">
        <v>5</v>
      </c>
      <c r="C11" s="84" t="s">
        <v>7</v>
      </c>
      <c r="D11" s="82" t="s">
        <v>6</v>
      </c>
      <c r="E11" s="84" t="s">
        <v>7</v>
      </c>
      <c r="F11" s="89" t="s">
        <v>8</v>
      </c>
      <c r="G11" s="90"/>
      <c r="H11" s="90"/>
      <c r="I11" s="52"/>
      <c r="J11" s="82" t="s">
        <v>9</v>
      </c>
      <c r="K11" s="82"/>
      <c r="L11" s="82"/>
      <c r="M11" s="82"/>
      <c r="N11" s="82"/>
      <c r="O11" s="82" t="s">
        <v>1</v>
      </c>
      <c r="P11" s="83" t="s">
        <v>10</v>
      </c>
    </row>
    <row r="12" spans="1:16" ht="48.75" customHeight="1">
      <c r="A12" s="82"/>
      <c r="B12" s="82"/>
      <c r="C12" s="85"/>
      <c r="D12" s="82"/>
      <c r="E12" s="85"/>
      <c r="F12" s="91">
        <v>0.1</v>
      </c>
      <c r="G12" s="92">
        <v>0.2</v>
      </c>
      <c r="H12" s="91">
        <v>0.3</v>
      </c>
      <c r="I12" s="15" t="s">
        <v>59</v>
      </c>
      <c r="J12" s="14" t="s">
        <v>11</v>
      </c>
      <c r="K12" s="14" t="s">
        <v>12</v>
      </c>
      <c r="L12" s="14" t="s">
        <v>36</v>
      </c>
      <c r="M12" s="14" t="s">
        <v>62</v>
      </c>
      <c r="N12" s="14" t="s">
        <v>61</v>
      </c>
      <c r="O12" s="82"/>
      <c r="P12" s="100"/>
    </row>
    <row r="13" spans="1:16" ht="17.25" customHeight="1">
      <c r="A13" s="82"/>
      <c r="B13" s="83"/>
      <c r="C13" s="86"/>
      <c r="D13" s="82"/>
      <c r="E13" s="86"/>
      <c r="F13" s="82"/>
      <c r="G13" s="93"/>
      <c r="H13" s="82"/>
      <c r="I13" s="15">
        <v>0.25</v>
      </c>
      <c r="J13" s="15">
        <v>0.1</v>
      </c>
      <c r="K13" s="15">
        <v>0.4</v>
      </c>
      <c r="L13" s="15" t="s">
        <v>57</v>
      </c>
      <c r="M13" s="15"/>
      <c r="N13" s="15">
        <v>0.1</v>
      </c>
      <c r="O13" s="82"/>
      <c r="P13" s="93"/>
    </row>
    <row r="14" spans="1:16" ht="18.75">
      <c r="A14" s="23">
        <v>1</v>
      </c>
      <c r="B14" s="25" t="s">
        <v>13</v>
      </c>
      <c r="C14" s="44">
        <v>2693</v>
      </c>
      <c r="D14" s="22">
        <v>1</v>
      </c>
      <c r="E14" s="44">
        <f aca="true" t="shared" si="0" ref="E14:E35">C14*D14</f>
        <v>2693</v>
      </c>
      <c r="F14" s="42"/>
      <c r="G14" s="48">
        <f>E14*20%</f>
        <v>538.6</v>
      </c>
      <c r="H14" s="42"/>
      <c r="I14" s="42"/>
      <c r="J14" s="42"/>
      <c r="K14" s="42"/>
      <c r="L14" s="42"/>
      <c r="M14" s="42">
        <v>229.74</v>
      </c>
      <c r="N14" s="42">
        <f aca="true" t="shared" si="1" ref="N14:N22">E14*10%</f>
        <v>269.3</v>
      </c>
      <c r="O14" s="16">
        <f aca="true" t="shared" si="2" ref="O14:O35">SUM(E14:N14)</f>
        <v>3730.6400000000003</v>
      </c>
      <c r="P14" s="16">
        <f aca="true" t="shared" si="3" ref="P14:P35">O11:O14*12</f>
        <v>44767.68000000001</v>
      </c>
    </row>
    <row r="15" spans="1:16" ht="21.75" customHeight="1">
      <c r="A15" s="23">
        <f>A14+1</f>
        <v>2</v>
      </c>
      <c r="B15" s="25" t="s">
        <v>14</v>
      </c>
      <c r="C15" s="44">
        <v>2193</v>
      </c>
      <c r="D15" s="22">
        <v>1.8</v>
      </c>
      <c r="E15" s="44">
        <f t="shared" si="0"/>
        <v>3947.4</v>
      </c>
      <c r="F15" s="42"/>
      <c r="G15" s="48"/>
      <c r="H15" s="42">
        <f>E15*30%</f>
        <v>1184.22</v>
      </c>
      <c r="I15" s="42"/>
      <c r="J15" s="42"/>
      <c r="K15" s="42"/>
      <c r="L15" s="42"/>
      <c r="M15" s="42">
        <v>630.7</v>
      </c>
      <c r="N15" s="42">
        <f t="shared" si="1"/>
        <v>394.74</v>
      </c>
      <c r="O15" s="16">
        <f t="shared" si="2"/>
        <v>6157.0599999999995</v>
      </c>
      <c r="P15" s="16">
        <f t="shared" si="3"/>
        <v>73884.72</v>
      </c>
    </row>
    <row r="16" spans="1:16" ht="21.75" customHeight="1">
      <c r="A16" s="23">
        <f>A15+1</f>
        <v>3</v>
      </c>
      <c r="B16" s="25" t="s">
        <v>14</v>
      </c>
      <c r="C16" s="44">
        <v>2360</v>
      </c>
      <c r="D16" s="22">
        <v>1.8</v>
      </c>
      <c r="E16" s="44">
        <f t="shared" si="0"/>
        <v>4248</v>
      </c>
      <c r="F16" s="42"/>
      <c r="G16" s="48"/>
      <c r="H16" s="42">
        <f>E16*30%</f>
        <v>1274.3999999999999</v>
      </c>
      <c r="I16" s="42"/>
      <c r="J16" s="42"/>
      <c r="K16" s="42"/>
      <c r="L16" s="42"/>
      <c r="M16" s="42">
        <v>1947.44</v>
      </c>
      <c r="N16" s="42">
        <f t="shared" si="1"/>
        <v>424.8</v>
      </c>
      <c r="O16" s="16">
        <f t="shared" si="2"/>
        <v>7894.64</v>
      </c>
      <c r="P16" s="16">
        <f t="shared" si="3"/>
        <v>94735.68000000001</v>
      </c>
    </row>
    <row r="17" spans="1:16" ht="21.75" customHeight="1">
      <c r="A17" s="23">
        <v>4</v>
      </c>
      <c r="B17" s="25" t="s">
        <v>14</v>
      </c>
      <c r="C17" s="44">
        <v>1925</v>
      </c>
      <c r="D17" s="22">
        <v>4.5</v>
      </c>
      <c r="E17" s="44">
        <f t="shared" si="0"/>
        <v>8662.5</v>
      </c>
      <c r="F17" s="42">
        <f>E17*10%</f>
        <v>866.25</v>
      </c>
      <c r="G17" s="48"/>
      <c r="H17" s="42"/>
      <c r="I17" s="42"/>
      <c r="J17" s="42"/>
      <c r="K17" s="42"/>
      <c r="L17" s="42"/>
      <c r="M17" s="42">
        <v>3741.82</v>
      </c>
      <c r="N17" s="42">
        <f t="shared" si="1"/>
        <v>866.25</v>
      </c>
      <c r="O17" s="16">
        <f t="shared" si="2"/>
        <v>14136.82</v>
      </c>
      <c r="P17" s="16">
        <f t="shared" si="3"/>
        <v>169641.84</v>
      </c>
    </row>
    <row r="18" spans="1:16" ht="21.75" customHeight="1">
      <c r="A18" s="23">
        <v>5</v>
      </c>
      <c r="B18" s="25" t="s">
        <v>14</v>
      </c>
      <c r="C18" s="44">
        <v>1925</v>
      </c>
      <c r="D18" s="22">
        <v>0.9</v>
      </c>
      <c r="E18" s="44">
        <f t="shared" si="0"/>
        <v>1732.5</v>
      </c>
      <c r="F18" s="42"/>
      <c r="G18" s="48"/>
      <c r="H18" s="42">
        <f>E18*30%</f>
        <v>519.75</v>
      </c>
      <c r="I18" s="42"/>
      <c r="J18" s="42"/>
      <c r="K18" s="42"/>
      <c r="L18" s="42"/>
      <c r="M18" s="42"/>
      <c r="N18" s="42">
        <f t="shared" si="1"/>
        <v>173.25</v>
      </c>
      <c r="O18" s="16">
        <f t="shared" si="2"/>
        <v>2425.5</v>
      </c>
      <c r="P18" s="16">
        <f t="shared" si="3"/>
        <v>29106</v>
      </c>
    </row>
    <row r="19" spans="1:16" ht="21.75" customHeight="1">
      <c r="A19" s="23">
        <v>6</v>
      </c>
      <c r="B19" s="25" t="s">
        <v>14</v>
      </c>
      <c r="C19" s="44">
        <v>1925</v>
      </c>
      <c r="D19" s="22">
        <v>0.9</v>
      </c>
      <c r="E19" s="44">
        <f t="shared" si="0"/>
        <v>1732.5</v>
      </c>
      <c r="F19" s="42"/>
      <c r="G19" s="48">
        <f>E19*20%</f>
        <v>346.5</v>
      </c>
      <c r="H19" s="42"/>
      <c r="I19" s="42"/>
      <c r="J19" s="42"/>
      <c r="K19" s="51"/>
      <c r="L19" s="42"/>
      <c r="M19" s="42"/>
      <c r="N19" s="42">
        <f t="shared" si="1"/>
        <v>173.25</v>
      </c>
      <c r="O19" s="16">
        <f t="shared" si="2"/>
        <v>2252.25</v>
      </c>
      <c r="P19" s="16">
        <f t="shared" si="3"/>
        <v>27027</v>
      </c>
    </row>
    <row r="20" spans="1:16" ht="21.75" customHeight="1">
      <c r="A20" s="23">
        <f>A19+1</f>
        <v>7</v>
      </c>
      <c r="B20" s="25" t="s">
        <v>14</v>
      </c>
      <c r="C20" s="44">
        <v>2193</v>
      </c>
      <c r="D20" s="22">
        <v>0.9</v>
      </c>
      <c r="E20" s="44">
        <f t="shared" si="0"/>
        <v>1973.7</v>
      </c>
      <c r="F20" s="42"/>
      <c r="G20" s="48">
        <f>E20*20%</f>
        <v>394.74</v>
      </c>
      <c r="H20" s="42"/>
      <c r="I20" s="42"/>
      <c r="J20" s="42"/>
      <c r="K20" s="42"/>
      <c r="L20" s="42"/>
      <c r="M20" s="42"/>
      <c r="N20" s="42">
        <f t="shared" si="1"/>
        <v>197.37</v>
      </c>
      <c r="O20" s="16">
        <f t="shared" si="2"/>
        <v>2565.81</v>
      </c>
      <c r="P20" s="16">
        <f t="shared" si="3"/>
        <v>30789.72</v>
      </c>
    </row>
    <row r="21" spans="1:16" ht="21.75" customHeight="1">
      <c r="A21" s="23">
        <v>8</v>
      </c>
      <c r="B21" s="25" t="s">
        <v>15</v>
      </c>
      <c r="C21" s="44">
        <v>2193</v>
      </c>
      <c r="D21" s="22">
        <v>1</v>
      </c>
      <c r="E21" s="44">
        <f t="shared" si="0"/>
        <v>2193</v>
      </c>
      <c r="F21" s="42"/>
      <c r="G21" s="48"/>
      <c r="H21" s="42">
        <f>E21*30%</f>
        <v>657.9</v>
      </c>
      <c r="I21" s="42"/>
      <c r="J21" s="42"/>
      <c r="K21" s="42"/>
      <c r="L21" s="42"/>
      <c r="M21" s="42"/>
      <c r="N21" s="42">
        <f t="shared" si="1"/>
        <v>219.3</v>
      </c>
      <c r="O21" s="16">
        <f t="shared" si="2"/>
        <v>3070.2000000000003</v>
      </c>
      <c r="P21" s="16">
        <f t="shared" si="3"/>
        <v>36842.4</v>
      </c>
    </row>
    <row r="22" spans="1:16" ht="21.75" customHeight="1">
      <c r="A22" s="23">
        <v>9</v>
      </c>
      <c r="B22" s="25" t="s">
        <v>16</v>
      </c>
      <c r="C22" s="44">
        <v>1925</v>
      </c>
      <c r="D22" s="22">
        <v>0.9</v>
      </c>
      <c r="E22" s="44">
        <f t="shared" si="0"/>
        <v>1732.5</v>
      </c>
      <c r="F22" s="42"/>
      <c r="G22" s="48">
        <f>E22*20%</f>
        <v>346.5</v>
      </c>
      <c r="H22" s="42"/>
      <c r="I22" s="42"/>
      <c r="J22" s="42"/>
      <c r="K22" s="42"/>
      <c r="L22" s="42"/>
      <c r="M22" s="42"/>
      <c r="N22" s="42">
        <f t="shared" si="1"/>
        <v>173.25</v>
      </c>
      <c r="O22" s="16">
        <f t="shared" si="2"/>
        <v>2252.25</v>
      </c>
      <c r="P22" s="16">
        <f t="shared" si="3"/>
        <v>27027</v>
      </c>
    </row>
    <row r="23" spans="1:16" ht="24" customHeight="1">
      <c r="A23" s="23">
        <f aca="true" t="shared" si="4" ref="A23:A33">A22+1</f>
        <v>10</v>
      </c>
      <c r="B23" s="25" t="s">
        <v>17</v>
      </c>
      <c r="C23" s="44">
        <v>1714</v>
      </c>
      <c r="D23" s="22">
        <v>1</v>
      </c>
      <c r="E23" s="44">
        <f t="shared" si="0"/>
        <v>1714</v>
      </c>
      <c r="F23" s="42"/>
      <c r="G23" s="48"/>
      <c r="H23" s="42">
        <f>E23*30%</f>
        <v>514.1999999999999</v>
      </c>
      <c r="I23" s="42"/>
      <c r="J23" s="42">
        <f>E23*10%</f>
        <v>171.4</v>
      </c>
      <c r="K23" s="42"/>
      <c r="L23" s="42"/>
      <c r="M23" s="42"/>
      <c r="N23" s="42"/>
      <c r="O23" s="16">
        <f t="shared" si="2"/>
        <v>2399.6</v>
      </c>
      <c r="P23" s="16">
        <f t="shared" si="3"/>
        <v>28795.199999999997</v>
      </c>
    </row>
    <row r="24" spans="1:16" ht="27.75" customHeight="1">
      <c r="A24" s="23">
        <f t="shared" si="4"/>
        <v>11</v>
      </c>
      <c r="B24" s="25" t="s">
        <v>18</v>
      </c>
      <c r="C24" s="46">
        <v>1514</v>
      </c>
      <c r="D24" s="47">
        <v>0.5</v>
      </c>
      <c r="E24" s="44">
        <f t="shared" si="0"/>
        <v>757</v>
      </c>
      <c r="F24" s="16"/>
      <c r="G24" s="16"/>
      <c r="H24" s="16"/>
      <c r="I24" s="16"/>
      <c r="J24" s="42">
        <f>E24*10%</f>
        <v>75.7</v>
      </c>
      <c r="K24" s="16"/>
      <c r="L24" s="16"/>
      <c r="M24" s="16"/>
      <c r="N24" s="16"/>
      <c r="O24" s="16">
        <f t="shared" si="2"/>
        <v>832.7</v>
      </c>
      <c r="P24" s="16">
        <f t="shared" si="3"/>
        <v>9992.400000000001</v>
      </c>
    </row>
    <row r="25" spans="1:16" ht="23.25" customHeight="1">
      <c r="A25" s="23">
        <f t="shared" si="4"/>
        <v>12</v>
      </c>
      <c r="B25" s="25" t="s">
        <v>19</v>
      </c>
      <c r="C25" s="46">
        <v>1514</v>
      </c>
      <c r="D25" s="24">
        <v>5.75</v>
      </c>
      <c r="E25" s="44">
        <f t="shared" si="0"/>
        <v>8705.5</v>
      </c>
      <c r="F25" s="16"/>
      <c r="G25" s="16"/>
      <c r="H25" s="16"/>
      <c r="I25" s="16"/>
      <c r="J25" s="42">
        <f>E25*10%</f>
        <v>870.5500000000001</v>
      </c>
      <c r="K25" s="16"/>
      <c r="L25" s="16"/>
      <c r="M25" s="16"/>
      <c r="N25" s="16"/>
      <c r="O25" s="16">
        <f t="shared" si="2"/>
        <v>9576.05</v>
      </c>
      <c r="P25" s="16">
        <f t="shared" si="3"/>
        <v>114912.59999999999</v>
      </c>
    </row>
    <row r="26" spans="1:16" ht="21.75" customHeight="1">
      <c r="A26" s="23">
        <f t="shared" si="4"/>
        <v>13</v>
      </c>
      <c r="B26" s="25" t="s">
        <v>29</v>
      </c>
      <c r="C26" s="16">
        <v>1514</v>
      </c>
      <c r="D26" s="24">
        <v>1.3</v>
      </c>
      <c r="E26" s="16">
        <f t="shared" si="0"/>
        <v>1968.2</v>
      </c>
      <c r="F26" s="16"/>
      <c r="G26" s="16"/>
      <c r="H26" s="16"/>
      <c r="I26" s="16"/>
      <c r="J26" s="16">
        <f>E26*10%</f>
        <v>196.82000000000002</v>
      </c>
      <c r="K26" s="16"/>
      <c r="L26" s="16"/>
      <c r="M26" s="16"/>
      <c r="N26" s="16"/>
      <c r="O26" s="16">
        <f t="shared" si="2"/>
        <v>2165.02</v>
      </c>
      <c r="P26" s="16">
        <f t="shared" si="3"/>
        <v>25980.239999999998</v>
      </c>
    </row>
    <row r="27" spans="1:16" ht="18.75">
      <c r="A27" s="23">
        <f t="shared" si="4"/>
        <v>14</v>
      </c>
      <c r="B27" s="25" t="s">
        <v>20</v>
      </c>
      <c r="C27" s="16">
        <v>1714</v>
      </c>
      <c r="D27" s="24">
        <v>1</v>
      </c>
      <c r="E27" s="16">
        <f t="shared" si="0"/>
        <v>1714</v>
      </c>
      <c r="F27" s="16"/>
      <c r="G27" s="16"/>
      <c r="H27" s="16"/>
      <c r="I27" s="16"/>
      <c r="J27" s="16"/>
      <c r="K27" s="16"/>
      <c r="L27" s="16"/>
      <c r="M27" s="16"/>
      <c r="N27" s="16"/>
      <c r="O27" s="16">
        <f t="shared" si="2"/>
        <v>1714</v>
      </c>
      <c r="P27" s="16">
        <f t="shared" si="3"/>
        <v>20568</v>
      </c>
    </row>
    <row r="28" spans="1:16" ht="18.75">
      <c r="A28" s="23">
        <f t="shared" si="4"/>
        <v>15</v>
      </c>
      <c r="B28" s="25" t="s">
        <v>21</v>
      </c>
      <c r="C28" s="16">
        <v>1514</v>
      </c>
      <c r="D28" s="24">
        <v>2</v>
      </c>
      <c r="E28" s="16">
        <f t="shared" si="0"/>
        <v>3028</v>
      </c>
      <c r="F28" s="16"/>
      <c r="G28" s="16"/>
      <c r="H28" s="16"/>
      <c r="I28" s="16"/>
      <c r="J28" s="16"/>
      <c r="K28" s="16"/>
      <c r="L28" s="16">
        <f>E28*8%</f>
        <v>242.24</v>
      </c>
      <c r="M28" s="16"/>
      <c r="N28" s="16"/>
      <c r="O28" s="16">
        <f t="shared" si="2"/>
        <v>3270.24</v>
      </c>
      <c r="P28" s="16">
        <f t="shared" si="3"/>
        <v>39242.88</v>
      </c>
    </row>
    <row r="29" spans="1:16" ht="18.75">
      <c r="A29" s="23">
        <f t="shared" si="4"/>
        <v>16</v>
      </c>
      <c r="B29" s="25" t="s">
        <v>22</v>
      </c>
      <c r="C29" s="16">
        <v>1378</v>
      </c>
      <c r="D29" s="24">
        <v>0.5</v>
      </c>
      <c r="E29" s="16">
        <f t="shared" si="0"/>
        <v>689</v>
      </c>
      <c r="F29" s="16"/>
      <c r="G29" s="16"/>
      <c r="H29" s="16"/>
      <c r="I29" s="16"/>
      <c r="J29" s="16">
        <f>E29*10%</f>
        <v>68.9</v>
      </c>
      <c r="K29" s="16"/>
      <c r="L29" s="16"/>
      <c r="M29" s="16"/>
      <c r="N29" s="16"/>
      <c r="O29" s="16">
        <f t="shared" si="2"/>
        <v>757.9</v>
      </c>
      <c r="P29" s="16">
        <f t="shared" si="3"/>
        <v>9094.8</v>
      </c>
    </row>
    <row r="30" spans="1:16" ht="24" customHeight="1">
      <c r="A30" s="23">
        <f t="shared" si="4"/>
        <v>17</v>
      </c>
      <c r="B30" s="25" t="s">
        <v>31</v>
      </c>
      <c r="C30" s="16">
        <v>1378</v>
      </c>
      <c r="D30" s="24">
        <v>0.5</v>
      </c>
      <c r="E30" s="16">
        <f t="shared" si="0"/>
        <v>689</v>
      </c>
      <c r="F30" s="16"/>
      <c r="G30" s="16"/>
      <c r="H30" s="16"/>
      <c r="I30" s="16"/>
      <c r="J30" s="16"/>
      <c r="K30" s="16"/>
      <c r="L30" s="16"/>
      <c r="M30" s="16"/>
      <c r="N30" s="16"/>
      <c r="O30" s="16">
        <f t="shared" si="2"/>
        <v>689</v>
      </c>
      <c r="P30" s="16">
        <f t="shared" si="3"/>
        <v>8268</v>
      </c>
    </row>
    <row r="31" spans="1:16" ht="19.5" customHeight="1">
      <c r="A31" s="23">
        <f t="shared" si="4"/>
        <v>18</v>
      </c>
      <c r="B31" s="25" t="s">
        <v>40</v>
      </c>
      <c r="C31" s="16">
        <v>1383</v>
      </c>
      <c r="D31" s="24">
        <v>1</v>
      </c>
      <c r="E31" s="16">
        <f t="shared" si="0"/>
        <v>1383</v>
      </c>
      <c r="F31" s="16"/>
      <c r="G31" s="16"/>
      <c r="H31" s="16"/>
      <c r="I31" s="16"/>
      <c r="J31" s="16"/>
      <c r="K31" s="16"/>
      <c r="L31" s="16"/>
      <c r="M31" s="16"/>
      <c r="N31" s="16"/>
      <c r="O31" s="16">
        <f t="shared" si="2"/>
        <v>1383</v>
      </c>
      <c r="P31" s="16">
        <f t="shared" si="3"/>
        <v>16596</v>
      </c>
    </row>
    <row r="32" spans="1:16" ht="19.5" customHeight="1">
      <c r="A32" s="23">
        <f t="shared" si="4"/>
        <v>19</v>
      </c>
      <c r="B32" s="25" t="s">
        <v>23</v>
      </c>
      <c r="C32" s="16">
        <v>1383</v>
      </c>
      <c r="D32" s="24">
        <v>1</v>
      </c>
      <c r="E32" s="16">
        <f t="shared" si="0"/>
        <v>1383</v>
      </c>
      <c r="F32" s="16"/>
      <c r="G32" s="16"/>
      <c r="H32" s="16"/>
      <c r="I32" s="16"/>
      <c r="J32" s="16"/>
      <c r="K32" s="16"/>
      <c r="L32" s="16">
        <f>E32*4%</f>
        <v>55.32</v>
      </c>
      <c r="M32" s="16"/>
      <c r="N32" s="16"/>
      <c r="O32" s="16">
        <f t="shared" si="2"/>
        <v>1438.32</v>
      </c>
      <c r="P32" s="16">
        <f t="shared" si="3"/>
        <v>17259.84</v>
      </c>
    </row>
    <row r="33" spans="1:16" ht="19.5" customHeight="1">
      <c r="A33" s="23">
        <f t="shared" si="4"/>
        <v>20</v>
      </c>
      <c r="B33" s="25" t="s">
        <v>24</v>
      </c>
      <c r="C33" s="16">
        <v>1383</v>
      </c>
      <c r="D33" s="24">
        <v>1</v>
      </c>
      <c r="E33" s="16">
        <f t="shared" si="0"/>
        <v>1383</v>
      </c>
      <c r="F33" s="16"/>
      <c r="G33" s="16"/>
      <c r="H33" s="16"/>
      <c r="I33" s="16"/>
      <c r="J33" s="16"/>
      <c r="K33" s="16">
        <f>E33*0.4</f>
        <v>553.2</v>
      </c>
      <c r="L33" s="16"/>
      <c r="M33" s="16"/>
      <c r="N33" s="16"/>
      <c r="O33" s="16">
        <f t="shared" si="2"/>
        <v>1936.2</v>
      </c>
      <c r="P33" s="16">
        <f t="shared" si="3"/>
        <v>23234.4</v>
      </c>
    </row>
    <row r="34" spans="1:16" ht="19.5" customHeight="1">
      <c r="A34" s="23">
        <v>21</v>
      </c>
      <c r="B34" s="25" t="s">
        <v>25</v>
      </c>
      <c r="C34" s="16">
        <v>2193</v>
      </c>
      <c r="D34" s="24">
        <v>1</v>
      </c>
      <c r="E34" s="16">
        <f t="shared" si="0"/>
        <v>2193</v>
      </c>
      <c r="F34" s="16"/>
      <c r="G34" s="16">
        <f>(E34+I34)*20%</f>
        <v>548.25</v>
      </c>
      <c r="H34" s="16"/>
      <c r="I34" s="16">
        <f>E34*25%</f>
        <v>548.25</v>
      </c>
      <c r="J34" s="16"/>
      <c r="K34" s="16"/>
      <c r="L34" s="16"/>
      <c r="M34" s="16"/>
      <c r="N34" s="16">
        <f>(E34+I34)*10%</f>
        <v>274.125</v>
      </c>
      <c r="O34" s="16">
        <f t="shared" si="2"/>
        <v>3563.625</v>
      </c>
      <c r="P34" s="16">
        <v>42763.56</v>
      </c>
    </row>
    <row r="35" spans="1:16" ht="19.5" customHeight="1">
      <c r="A35" s="23">
        <v>22</v>
      </c>
      <c r="B35" s="25" t="s">
        <v>32</v>
      </c>
      <c r="C35" s="16">
        <v>2360</v>
      </c>
      <c r="D35" s="24">
        <v>1</v>
      </c>
      <c r="E35" s="16">
        <f t="shared" si="0"/>
        <v>2360</v>
      </c>
      <c r="F35" s="16"/>
      <c r="G35" s="16"/>
      <c r="H35" s="16">
        <f>E35*30%</f>
        <v>708</v>
      </c>
      <c r="I35" s="16"/>
      <c r="J35" s="16"/>
      <c r="K35" s="16"/>
      <c r="L35" s="16"/>
      <c r="M35" s="16"/>
      <c r="N35" s="16">
        <f>E35*10%</f>
        <v>236</v>
      </c>
      <c r="O35" s="16">
        <f t="shared" si="2"/>
        <v>3304</v>
      </c>
      <c r="P35" s="16">
        <f t="shared" si="3"/>
        <v>39648</v>
      </c>
    </row>
    <row r="36" spans="1:16" ht="48" customHeight="1">
      <c r="A36" s="17"/>
      <c r="B36" s="17" t="s">
        <v>2</v>
      </c>
      <c r="C36" s="18">
        <f>SUM(C14:C35)</f>
        <v>40274</v>
      </c>
      <c r="D36" s="17">
        <f>SUM(D14:D35)</f>
        <v>31.250000000000004</v>
      </c>
      <c r="E36" s="18">
        <f>SUM(E14:E35)</f>
        <v>56881.8</v>
      </c>
      <c r="F36" s="18">
        <f>SUM(F16:F24)</f>
        <v>866.25</v>
      </c>
      <c r="G36" s="18">
        <v>1611.7</v>
      </c>
      <c r="H36" s="18">
        <f>SUM(H14:H25)+SUM(H26:H34)</f>
        <v>4150.47</v>
      </c>
      <c r="I36" s="18">
        <f>SUM(I31:I35)</f>
        <v>548.25</v>
      </c>
      <c r="J36" s="18">
        <f>SUM(J14:J25)+SUM(J26:J34)</f>
        <v>1383.3700000000001</v>
      </c>
      <c r="K36" s="18">
        <f>SUM(K14:K25)+SUM(K26:K34)</f>
        <v>553.2</v>
      </c>
      <c r="L36" s="18">
        <f>SUM(L14:L25)+SUM(L26:L34)</f>
        <v>297.56</v>
      </c>
      <c r="M36" s="18">
        <f>SUM(M14:M25)+SUM(M26:M34)</f>
        <v>6549.700000000001</v>
      </c>
      <c r="N36" s="18">
        <v>5058.78</v>
      </c>
      <c r="O36" s="18">
        <f>SUM(O14:O35)</f>
        <v>77514.825</v>
      </c>
      <c r="P36" s="18">
        <f>SUM(P14:P35)</f>
        <v>930177.96</v>
      </c>
    </row>
    <row r="37" spans="1:16" ht="19.5" customHeight="1" hidden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9.5" customHeight="1" hidden="1">
      <c r="B38" s="10" t="s">
        <v>37</v>
      </c>
      <c r="C38" s="10"/>
      <c r="D38" s="10"/>
      <c r="E38" s="10"/>
      <c r="G38" s="10"/>
      <c r="H38" s="13" t="s">
        <v>38</v>
      </c>
      <c r="I38" s="13"/>
      <c r="J38" s="13"/>
      <c r="K38" s="10"/>
      <c r="L38" s="10"/>
      <c r="M38" s="10"/>
      <c r="N38" s="10"/>
      <c r="O38" s="2"/>
      <c r="P38" s="2"/>
    </row>
    <row r="39" spans="2:16" ht="19.5" customHeight="1" hidden="1">
      <c r="B39" s="12"/>
      <c r="C39" s="12"/>
      <c r="D39" s="12"/>
      <c r="E39" s="12"/>
      <c r="F39" s="12"/>
      <c r="G39" s="12"/>
      <c r="H39" s="94"/>
      <c r="I39" s="94"/>
      <c r="J39" s="94"/>
      <c r="K39" s="12"/>
      <c r="L39" s="12"/>
      <c r="M39" s="12"/>
      <c r="N39" s="12"/>
      <c r="O39" s="2"/>
      <c r="P39" s="2"/>
    </row>
    <row r="40" spans="2:16" ht="19.5" customHeight="1" hidden="1">
      <c r="B40" s="10" t="s">
        <v>33</v>
      </c>
      <c r="C40" s="10"/>
      <c r="D40" s="10"/>
      <c r="E40" s="10"/>
      <c r="G40" s="10"/>
      <c r="H40" s="10" t="s">
        <v>39</v>
      </c>
      <c r="I40" s="10"/>
      <c r="J40" s="10"/>
      <c r="K40" s="10"/>
      <c r="L40" s="10"/>
      <c r="M40" s="10"/>
      <c r="N40" s="10"/>
      <c r="O40" s="2"/>
      <c r="P40" s="2"/>
    </row>
    <row r="41" ht="19.5" customHeight="1" hidden="1"/>
    <row r="42" ht="19.5" customHeight="1" hidden="1"/>
    <row r="43" ht="19.5" customHeight="1" hidden="1"/>
    <row r="44" ht="19.5" customHeight="1" hidden="1"/>
    <row r="45" ht="19.5" customHeight="1"/>
    <row r="46" spans="2:6" ht="19.5" customHeight="1">
      <c r="B46" s="61" t="s">
        <v>55</v>
      </c>
      <c r="C46" s="61"/>
      <c r="D46" s="61"/>
      <c r="E46" s="61"/>
      <c r="F46" s="61" t="s">
        <v>54</v>
      </c>
    </row>
    <row r="47" spans="2:6" ht="28.5" customHeight="1">
      <c r="B47" s="61" t="s">
        <v>33</v>
      </c>
      <c r="C47" s="61"/>
      <c r="D47" s="61"/>
      <c r="E47" s="61"/>
      <c r="F47" s="61" t="s">
        <v>39</v>
      </c>
    </row>
    <row r="49" ht="12.75">
      <c r="Q49" s="2"/>
    </row>
  </sheetData>
  <sheetProtection/>
  <mergeCells count="18">
    <mergeCell ref="F8:H8"/>
    <mergeCell ref="A11:A13"/>
    <mergeCell ref="B11:B13"/>
    <mergeCell ref="C11:C13"/>
    <mergeCell ref="D11:D13"/>
    <mergeCell ref="E11:E13"/>
    <mergeCell ref="P11:P13"/>
    <mergeCell ref="F12:F13"/>
    <mergeCell ref="G12:G13"/>
    <mergeCell ref="H12:H13"/>
    <mergeCell ref="A2:P2"/>
    <mergeCell ref="B4:C4"/>
    <mergeCell ref="N5:P5"/>
    <mergeCell ref="N6:P6"/>
    <mergeCell ref="H39:J39"/>
    <mergeCell ref="F11:H11"/>
    <mergeCell ref="J11:N11"/>
    <mergeCell ref="O11:O13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view="pageBreakPreview" zoomScale="85" zoomScaleNormal="70" zoomScaleSheetLayoutView="85" zoomScalePageLayoutView="0" workbookViewId="0" topLeftCell="F16">
      <selection activeCell="O14" sqref="O14:O35"/>
    </sheetView>
  </sheetViews>
  <sheetFormatPr defaultColWidth="9.00390625" defaultRowHeight="12.75"/>
  <cols>
    <col min="1" max="1" width="4.875" style="0" customWidth="1"/>
    <col min="2" max="2" width="27.25390625" style="0" customWidth="1"/>
    <col min="3" max="3" width="18.875" style="0" customWidth="1"/>
    <col min="4" max="4" width="14.25390625" style="0" customWidth="1"/>
    <col min="5" max="5" width="15.75390625" style="0" customWidth="1"/>
    <col min="6" max="6" width="16.75390625" style="0" customWidth="1"/>
    <col min="7" max="7" width="17.375" style="0" customWidth="1"/>
    <col min="8" max="8" width="17.25390625" style="0" customWidth="1"/>
    <col min="9" max="9" width="16.375" style="0" customWidth="1"/>
    <col min="10" max="10" width="18.625" style="0" customWidth="1"/>
    <col min="11" max="11" width="16.75390625" style="0" customWidth="1"/>
    <col min="12" max="12" width="13.75390625" style="0" customWidth="1"/>
    <col min="13" max="13" width="16.375" style="0" customWidth="1"/>
    <col min="14" max="14" width="16.125" style="0" customWidth="1"/>
    <col min="15" max="15" width="17.00390625" style="0" customWidth="1"/>
  </cols>
  <sheetData>
    <row r="1" spans="11:12" ht="42" customHeight="1">
      <c r="K1" s="21"/>
      <c r="L1" s="21"/>
    </row>
    <row r="2" spans="1:15" ht="12.75">
      <c r="A2" s="96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4.25">
      <c r="A3" s="58"/>
      <c r="B3" s="59" t="s">
        <v>46</v>
      </c>
      <c r="C3" s="59"/>
      <c r="D3" s="57"/>
      <c r="E3" s="57"/>
      <c r="F3" s="57"/>
      <c r="G3" s="57"/>
      <c r="H3" s="57"/>
      <c r="I3" s="57"/>
      <c r="J3" s="57"/>
      <c r="K3" s="57"/>
      <c r="L3" s="57"/>
      <c r="M3" s="59"/>
      <c r="N3" s="59" t="s">
        <v>49</v>
      </c>
      <c r="O3" s="57"/>
    </row>
    <row r="4" spans="1:15" ht="14.25">
      <c r="A4" s="58"/>
      <c r="B4" s="102" t="s">
        <v>47</v>
      </c>
      <c r="C4" s="102"/>
      <c r="D4" s="57"/>
      <c r="E4" s="57"/>
      <c r="F4" s="57"/>
      <c r="G4" s="57"/>
      <c r="H4" s="57"/>
      <c r="I4" s="57"/>
      <c r="J4" s="57"/>
      <c r="K4" s="57"/>
      <c r="L4" s="57"/>
      <c r="M4" s="60" t="s">
        <v>50</v>
      </c>
      <c r="N4" s="60"/>
      <c r="O4" s="57"/>
    </row>
    <row r="5" spans="1:15" ht="14.25">
      <c r="A5" s="58"/>
      <c r="B5" s="59"/>
      <c r="C5" s="59" t="s">
        <v>48</v>
      </c>
      <c r="D5" s="57"/>
      <c r="E5" s="57"/>
      <c r="F5" s="57"/>
      <c r="G5" s="57"/>
      <c r="H5" s="57"/>
      <c r="I5" s="57"/>
      <c r="J5" s="57"/>
      <c r="K5" s="57"/>
      <c r="L5" s="57"/>
      <c r="M5" s="102" t="s">
        <v>58</v>
      </c>
      <c r="N5" s="102"/>
      <c r="O5" s="102"/>
    </row>
    <row r="6" spans="1:15" ht="14.25">
      <c r="A6" s="58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102" t="s">
        <v>53</v>
      </c>
      <c r="N6" s="102"/>
      <c r="O6" s="102"/>
    </row>
    <row r="7" spans="1:15" ht="19.5" customHeight="1">
      <c r="A7" s="58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9"/>
      <c r="O7" s="62" t="s">
        <v>38</v>
      </c>
    </row>
    <row r="8" spans="1:15" ht="18">
      <c r="A8" s="8"/>
      <c r="B8" s="9"/>
      <c r="C8" s="9"/>
      <c r="D8" s="9"/>
      <c r="E8" s="9"/>
      <c r="F8" s="88" t="s">
        <v>60</v>
      </c>
      <c r="G8" s="88"/>
      <c r="H8" s="88"/>
      <c r="I8" s="9"/>
      <c r="J8" s="9"/>
      <c r="K8" s="9"/>
      <c r="L8" s="9"/>
      <c r="M8" s="9"/>
      <c r="N8" s="9"/>
      <c r="O8" s="9"/>
    </row>
    <row r="9" spans="1:15" ht="30" customHeight="1">
      <c r="A9" s="3"/>
      <c r="B9" s="4"/>
      <c r="C9" s="4"/>
      <c r="D9" s="2"/>
      <c r="E9" s="2"/>
      <c r="F9" s="21" t="s">
        <v>35</v>
      </c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82" t="s">
        <v>0</v>
      </c>
      <c r="B11" s="82" t="s">
        <v>5</v>
      </c>
      <c r="C11" s="84" t="s">
        <v>7</v>
      </c>
      <c r="D11" s="82" t="s">
        <v>6</v>
      </c>
      <c r="E11" s="84" t="s">
        <v>7</v>
      </c>
      <c r="F11" s="89" t="s">
        <v>8</v>
      </c>
      <c r="G11" s="90"/>
      <c r="H11" s="90"/>
      <c r="I11" s="52"/>
      <c r="J11" s="82" t="s">
        <v>9</v>
      </c>
      <c r="K11" s="82"/>
      <c r="L11" s="82"/>
      <c r="M11" s="82"/>
      <c r="N11" s="82" t="s">
        <v>1</v>
      </c>
      <c r="O11" s="83" t="s">
        <v>10</v>
      </c>
    </row>
    <row r="12" spans="1:15" ht="24.75" customHeight="1">
      <c r="A12" s="82"/>
      <c r="B12" s="82"/>
      <c r="C12" s="85"/>
      <c r="D12" s="82"/>
      <c r="E12" s="85"/>
      <c r="F12" s="91">
        <v>0.1</v>
      </c>
      <c r="G12" s="92">
        <v>0.2</v>
      </c>
      <c r="H12" s="91">
        <v>0.3</v>
      </c>
      <c r="I12" s="15" t="s">
        <v>59</v>
      </c>
      <c r="J12" s="14" t="s">
        <v>11</v>
      </c>
      <c r="K12" s="14" t="s">
        <v>12</v>
      </c>
      <c r="L12" s="14" t="s">
        <v>36</v>
      </c>
      <c r="M12" s="14" t="s">
        <v>28</v>
      </c>
      <c r="N12" s="82"/>
      <c r="O12" s="100"/>
    </row>
    <row r="13" spans="1:15" ht="17.25" customHeight="1">
      <c r="A13" s="82"/>
      <c r="B13" s="83"/>
      <c r="C13" s="86"/>
      <c r="D13" s="82"/>
      <c r="E13" s="86"/>
      <c r="F13" s="82"/>
      <c r="G13" s="93"/>
      <c r="H13" s="82"/>
      <c r="I13" s="15">
        <v>0.25</v>
      </c>
      <c r="J13" s="15">
        <v>0.1</v>
      </c>
      <c r="K13" s="15">
        <v>0.4</v>
      </c>
      <c r="L13" s="15" t="s">
        <v>57</v>
      </c>
      <c r="M13" s="15">
        <v>0.1</v>
      </c>
      <c r="N13" s="82"/>
      <c r="O13" s="93"/>
    </row>
    <row r="14" spans="1:15" ht="18.75">
      <c r="A14" s="23">
        <v>1</v>
      </c>
      <c r="B14" s="25" t="s">
        <v>13</v>
      </c>
      <c r="C14" s="44">
        <v>2693</v>
      </c>
      <c r="D14" s="22">
        <v>1</v>
      </c>
      <c r="E14" s="44">
        <f aca="true" t="shared" si="0" ref="E14:E35">C14*D14</f>
        <v>2693</v>
      </c>
      <c r="F14" s="42"/>
      <c r="G14" s="48">
        <f>E14*20%</f>
        <v>538.6</v>
      </c>
      <c r="H14" s="42"/>
      <c r="I14" s="42"/>
      <c r="J14" s="42"/>
      <c r="K14" s="42"/>
      <c r="L14" s="42"/>
      <c r="M14" s="42">
        <f aca="true" t="shared" si="1" ref="M14:M22">E14*10%</f>
        <v>269.3</v>
      </c>
      <c r="N14" s="16">
        <f aca="true" t="shared" si="2" ref="N14:N35">SUM(E14:M14)</f>
        <v>3500.9</v>
      </c>
      <c r="O14" s="16">
        <f>N11:N14*12</f>
        <v>42010.8</v>
      </c>
    </row>
    <row r="15" spans="1:15" ht="21.75" customHeight="1">
      <c r="A15" s="23">
        <f>A14+1</f>
        <v>2</v>
      </c>
      <c r="B15" s="25" t="s">
        <v>14</v>
      </c>
      <c r="C15" s="44">
        <v>2193</v>
      </c>
      <c r="D15" s="22">
        <v>1.8</v>
      </c>
      <c r="E15" s="44">
        <f t="shared" si="0"/>
        <v>3947.4</v>
      </c>
      <c r="F15" s="42"/>
      <c r="G15" s="48"/>
      <c r="H15" s="42">
        <f>E15*30%</f>
        <v>1184.22</v>
      </c>
      <c r="I15" s="42"/>
      <c r="J15" s="42"/>
      <c r="K15" s="42"/>
      <c r="L15" s="42"/>
      <c r="M15" s="42">
        <f t="shared" si="1"/>
        <v>394.74</v>
      </c>
      <c r="N15" s="16">
        <f t="shared" si="2"/>
        <v>5526.36</v>
      </c>
      <c r="O15" s="16">
        <f aca="true" t="shared" si="3" ref="O15:O35">N12:N15*12</f>
        <v>66316.31999999999</v>
      </c>
    </row>
    <row r="16" spans="1:15" ht="21.75" customHeight="1">
      <c r="A16" s="23">
        <f>A15+1</f>
        <v>3</v>
      </c>
      <c r="B16" s="25" t="s">
        <v>14</v>
      </c>
      <c r="C16" s="44">
        <v>2360</v>
      </c>
      <c r="D16" s="22">
        <v>1.8</v>
      </c>
      <c r="E16" s="44">
        <f t="shared" si="0"/>
        <v>4248</v>
      </c>
      <c r="F16" s="42"/>
      <c r="G16" s="48"/>
      <c r="H16" s="42">
        <f>E16*30%</f>
        <v>1274.3999999999999</v>
      </c>
      <c r="I16" s="42"/>
      <c r="J16" s="42"/>
      <c r="K16" s="42"/>
      <c r="L16" s="42"/>
      <c r="M16" s="42">
        <f t="shared" si="1"/>
        <v>424.8</v>
      </c>
      <c r="N16" s="16">
        <f t="shared" si="2"/>
        <v>5947.2</v>
      </c>
      <c r="O16" s="16">
        <f t="shared" si="3"/>
        <v>71366.4</v>
      </c>
    </row>
    <row r="17" spans="1:15" ht="21.75" customHeight="1">
      <c r="A17" s="23">
        <v>4</v>
      </c>
      <c r="B17" s="25" t="s">
        <v>14</v>
      </c>
      <c r="C17" s="44">
        <v>1925</v>
      </c>
      <c r="D17" s="22">
        <v>4.5</v>
      </c>
      <c r="E17" s="44">
        <f t="shared" si="0"/>
        <v>8662.5</v>
      </c>
      <c r="F17" s="42">
        <f>E17*10%</f>
        <v>866.25</v>
      </c>
      <c r="G17" s="48"/>
      <c r="H17" s="42"/>
      <c r="I17" s="42"/>
      <c r="J17" s="42"/>
      <c r="K17" s="42"/>
      <c r="L17" s="42"/>
      <c r="M17" s="42">
        <f t="shared" si="1"/>
        <v>866.25</v>
      </c>
      <c r="N17" s="16">
        <f t="shared" si="2"/>
        <v>10395</v>
      </c>
      <c r="O17" s="16">
        <f t="shared" si="3"/>
        <v>124740</v>
      </c>
    </row>
    <row r="18" spans="1:15" ht="21.75" customHeight="1">
      <c r="A18" s="23">
        <v>5</v>
      </c>
      <c r="B18" s="25" t="s">
        <v>14</v>
      </c>
      <c r="C18" s="44">
        <v>1925</v>
      </c>
      <c r="D18" s="22">
        <v>0.9</v>
      </c>
      <c r="E18" s="44">
        <f t="shared" si="0"/>
        <v>1732.5</v>
      </c>
      <c r="F18" s="42"/>
      <c r="G18" s="48"/>
      <c r="H18" s="42">
        <f>E18*30%</f>
        <v>519.75</v>
      </c>
      <c r="I18" s="42"/>
      <c r="J18" s="42"/>
      <c r="K18" s="42"/>
      <c r="L18" s="42"/>
      <c r="M18" s="42">
        <f t="shared" si="1"/>
        <v>173.25</v>
      </c>
      <c r="N18" s="16">
        <f t="shared" si="2"/>
        <v>2425.5</v>
      </c>
      <c r="O18" s="16">
        <f t="shared" si="3"/>
        <v>29106</v>
      </c>
    </row>
    <row r="19" spans="1:15" ht="21.75" customHeight="1">
      <c r="A19" s="23">
        <v>6</v>
      </c>
      <c r="B19" s="25" t="s">
        <v>14</v>
      </c>
      <c r="C19" s="44">
        <v>1925</v>
      </c>
      <c r="D19" s="22">
        <v>0.9</v>
      </c>
      <c r="E19" s="44">
        <f t="shared" si="0"/>
        <v>1732.5</v>
      </c>
      <c r="F19" s="42"/>
      <c r="G19" s="48">
        <f>E19*20%</f>
        <v>346.5</v>
      </c>
      <c r="H19" s="42"/>
      <c r="I19" s="42"/>
      <c r="J19" s="42"/>
      <c r="K19" s="51"/>
      <c r="L19" s="42"/>
      <c r="M19" s="42">
        <f t="shared" si="1"/>
        <v>173.25</v>
      </c>
      <c r="N19" s="16">
        <f t="shared" si="2"/>
        <v>2252.25</v>
      </c>
      <c r="O19" s="16">
        <f t="shared" si="3"/>
        <v>27027</v>
      </c>
    </row>
    <row r="20" spans="1:15" ht="21.75" customHeight="1">
      <c r="A20" s="23">
        <f>A19+1</f>
        <v>7</v>
      </c>
      <c r="B20" s="25" t="s">
        <v>14</v>
      </c>
      <c r="C20" s="44">
        <v>2193</v>
      </c>
      <c r="D20" s="22">
        <v>0.9</v>
      </c>
      <c r="E20" s="44">
        <f t="shared" si="0"/>
        <v>1973.7</v>
      </c>
      <c r="F20" s="42"/>
      <c r="G20" s="48">
        <f>E20*20%</f>
        <v>394.74</v>
      </c>
      <c r="H20" s="42"/>
      <c r="I20" s="42"/>
      <c r="J20" s="42"/>
      <c r="K20" s="42"/>
      <c r="L20" s="42"/>
      <c r="M20" s="42">
        <f t="shared" si="1"/>
        <v>197.37</v>
      </c>
      <c r="N20" s="16">
        <f t="shared" si="2"/>
        <v>2565.81</v>
      </c>
      <c r="O20" s="16">
        <f t="shared" si="3"/>
        <v>30789.72</v>
      </c>
    </row>
    <row r="21" spans="1:15" ht="21.75" customHeight="1">
      <c r="A21" s="23">
        <v>8</v>
      </c>
      <c r="B21" s="25" t="s">
        <v>15</v>
      </c>
      <c r="C21" s="44">
        <v>2193</v>
      </c>
      <c r="D21" s="22">
        <v>1</v>
      </c>
      <c r="E21" s="44">
        <f t="shared" si="0"/>
        <v>2193</v>
      </c>
      <c r="F21" s="42"/>
      <c r="G21" s="48"/>
      <c r="H21" s="42">
        <f>E21*30%</f>
        <v>657.9</v>
      </c>
      <c r="I21" s="42"/>
      <c r="J21" s="42"/>
      <c r="K21" s="42"/>
      <c r="L21" s="42"/>
      <c r="M21" s="42">
        <f t="shared" si="1"/>
        <v>219.3</v>
      </c>
      <c r="N21" s="16">
        <f t="shared" si="2"/>
        <v>3070.2000000000003</v>
      </c>
      <c r="O21" s="16">
        <f t="shared" si="3"/>
        <v>36842.4</v>
      </c>
    </row>
    <row r="22" spans="1:15" ht="21.75" customHeight="1">
      <c r="A22" s="23">
        <v>9</v>
      </c>
      <c r="B22" s="25" t="s">
        <v>16</v>
      </c>
      <c r="C22" s="44">
        <v>1925</v>
      </c>
      <c r="D22" s="22">
        <v>0.9</v>
      </c>
      <c r="E22" s="44">
        <f t="shared" si="0"/>
        <v>1732.5</v>
      </c>
      <c r="F22" s="42"/>
      <c r="G22" s="48">
        <f>E22*20%</f>
        <v>346.5</v>
      </c>
      <c r="H22" s="42"/>
      <c r="I22" s="42"/>
      <c r="J22" s="42"/>
      <c r="K22" s="42"/>
      <c r="L22" s="42"/>
      <c r="M22" s="42">
        <f t="shared" si="1"/>
        <v>173.25</v>
      </c>
      <c r="N22" s="16">
        <f t="shared" si="2"/>
        <v>2252.25</v>
      </c>
      <c r="O22" s="16">
        <f t="shared" si="3"/>
        <v>27027</v>
      </c>
    </row>
    <row r="23" spans="1:15" ht="24" customHeight="1">
      <c r="A23" s="23">
        <f aca="true" t="shared" si="4" ref="A23:A33">A22+1</f>
        <v>10</v>
      </c>
      <c r="B23" s="25" t="s">
        <v>17</v>
      </c>
      <c r="C23" s="44">
        <v>1714</v>
      </c>
      <c r="D23" s="22">
        <v>1</v>
      </c>
      <c r="E23" s="44">
        <f t="shared" si="0"/>
        <v>1714</v>
      </c>
      <c r="F23" s="42"/>
      <c r="G23" s="48"/>
      <c r="H23" s="42">
        <f>E23*30%</f>
        <v>514.1999999999999</v>
      </c>
      <c r="I23" s="42"/>
      <c r="J23" s="42">
        <f>E23*10%</f>
        <v>171.4</v>
      </c>
      <c r="K23" s="42"/>
      <c r="L23" s="42"/>
      <c r="M23" s="42"/>
      <c r="N23" s="16">
        <f t="shared" si="2"/>
        <v>2399.6</v>
      </c>
      <c r="O23" s="16">
        <f t="shared" si="3"/>
        <v>28795.199999999997</v>
      </c>
    </row>
    <row r="24" spans="1:15" ht="27.75" customHeight="1">
      <c r="A24" s="23">
        <f t="shared" si="4"/>
        <v>11</v>
      </c>
      <c r="B24" s="25" t="s">
        <v>18</v>
      </c>
      <c r="C24" s="46">
        <v>1514</v>
      </c>
      <c r="D24" s="47">
        <v>0.5</v>
      </c>
      <c r="E24" s="44">
        <f t="shared" si="0"/>
        <v>757</v>
      </c>
      <c r="F24" s="16"/>
      <c r="G24" s="16"/>
      <c r="H24" s="16"/>
      <c r="I24" s="16"/>
      <c r="J24" s="42">
        <f>E24*10%</f>
        <v>75.7</v>
      </c>
      <c r="K24" s="16"/>
      <c r="L24" s="16"/>
      <c r="M24" s="16"/>
      <c r="N24" s="16">
        <f t="shared" si="2"/>
        <v>832.7</v>
      </c>
      <c r="O24" s="16">
        <f t="shared" si="3"/>
        <v>9992.400000000001</v>
      </c>
    </row>
    <row r="25" spans="1:15" ht="23.25" customHeight="1">
      <c r="A25" s="23">
        <f t="shared" si="4"/>
        <v>12</v>
      </c>
      <c r="B25" s="25" t="s">
        <v>19</v>
      </c>
      <c r="C25" s="46">
        <v>1514</v>
      </c>
      <c r="D25" s="24">
        <v>5.75</v>
      </c>
      <c r="E25" s="44">
        <f t="shared" si="0"/>
        <v>8705.5</v>
      </c>
      <c r="F25" s="16"/>
      <c r="G25" s="16"/>
      <c r="H25" s="16"/>
      <c r="I25" s="16"/>
      <c r="J25" s="42">
        <f>E25*10%</f>
        <v>870.5500000000001</v>
      </c>
      <c r="K25" s="16"/>
      <c r="L25" s="16"/>
      <c r="M25" s="16"/>
      <c r="N25" s="16">
        <f t="shared" si="2"/>
        <v>9576.05</v>
      </c>
      <c r="O25" s="16">
        <f t="shared" si="3"/>
        <v>114912.59999999999</v>
      </c>
    </row>
    <row r="26" spans="1:15" ht="21.75" customHeight="1">
      <c r="A26" s="23">
        <f t="shared" si="4"/>
        <v>13</v>
      </c>
      <c r="B26" s="25" t="s">
        <v>29</v>
      </c>
      <c r="C26" s="16">
        <v>1514</v>
      </c>
      <c r="D26" s="24">
        <v>1.3</v>
      </c>
      <c r="E26" s="16">
        <f t="shared" si="0"/>
        <v>1968.2</v>
      </c>
      <c r="F26" s="16"/>
      <c r="G26" s="16"/>
      <c r="H26" s="16"/>
      <c r="I26" s="16"/>
      <c r="J26" s="16">
        <f>E26*10%</f>
        <v>196.82000000000002</v>
      </c>
      <c r="K26" s="16"/>
      <c r="L26" s="16"/>
      <c r="M26" s="16"/>
      <c r="N26" s="16">
        <f t="shared" si="2"/>
        <v>2165.02</v>
      </c>
      <c r="O26" s="16">
        <f t="shared" si="3"/>
        <v>25980.239999999998</v>
      </c>
    </row>
    <row r="27" spans="1:15" ht="18.75">
      <c r="A27" s="23">
        <f t="shared" si="4"/>
        <v>14</v>
      </c>
      <c r="B27" s="25" t="s">
        <v>20</v>
      </c>
      <c r="C27" s="16">
        <v>1714</v>
      </c>
      <c r="D27" s="24">
        <v>1</v>
      </c>
      <c r="E27" s="16">
        <f t="shared" si="0"/>
        <v>1714</v>
      </c>
      <c r="F27" s="16"/>
      <c r="G27" s="16"/>
      <c r="H27" s="16"/>
      <c r="I27" s="16"/>
      <c r="J27" s="16"/>
      <c r="K27" s="16"/>
      <c r="L27" s="16"/>
      <c r="M27" s="16"/>
      <c r="N27" s="16">
        <f t="shared" si="2"/>
        <v>1714</v>
      </c>
      <c r="O27" s="16">
        <f t="shared" si="3"/>
        <v>20568</v>
      </c>
    </row>
    <row r="28" spans="1:15" ht="18.75">
      <c r="A28" s="23">
        <f t="shared" si="4"/>
        <v>15</v>
      </c>
      <c r="B28" s="25" t="s">
        <v>21</v>
      </c>
      <c r="C28" s="16">
        <v>1514</v>
      </c>
      <c r="D28" s="24">
        <v>2</v>
      </c>
      <c r="E28" s="16">
        <f t="shared" si="0"/>
        <v>3028</v>
      </c>
      <c r="F28" s="16"/>
      <c r="G28" s="16"/>
      <c r="H28" s="16"/>
      <c r="I28" s="16"/>
      <c r="J28" s="16"/>
      <c r="K28" s="16"/>
      <c r="L28" s="16">
        <f>E28*8%</f>
        <v>242.24</v>
      </c>
      <c r="M28" s="16"/>
      <c r="N28" s="16">
        <f t="shared" si="2"/>
        <v>3270.24</v>
      </c>
      <c r="O28" s="16">
        <f t="shared" si="3"/>
        <v>39242.88</v>
      </c>
    </row>
    <row r="29" spans="1:15" ht="18.75">
      <c r="A29" s="23">
        <f t="shared" si="4"/>
        <v>16</v>
      </c>
      <c r="B29" s="25" t="s">
        <v>22</v>
      </c>
      <c r="C29" s="16">
        <v>1378</v>
      </c>
      <c r="D29" s="24">
        <v>0.5</v>
      </c>
      <c r="E29" s="16">
        <f t="shared" si="0"/>
        <v>689</v>
      </c>
      <c r="F29" s="16"/>
      <c r="G29" s="16"/>
      <c r="H29" s="16"/>
      <c r="I29" s="16"/>
      <c r="J29" s="16">
        <f>E29*10%</f>
        <v>68.9</v>
      </c>
      <c r="K29" s="16"/>
      <c r="L29" s="16"/>
      <c r="M29" s="16"/>
      <c r="N29" s="16">
        <f t="shared" si="2"/>
        <v>757.9</v>
      </c>
      <c r="O29" s="16">
        <f t="shared" si="3"/>
        <v>9094.8</v>
      </c>
    </row>
    <row r="30" spans="1:15" ht="24" customHeight="1">
      <c r="A30" s="23">
        <f t="shared" si="4"/>
        <v>17</v>
      </c>
      <c r="B30" s="25" t="s">
        <v>31</v>
      </c>
      <c r="C30" s="16">
        <v>1378</v>
      </c>
      <c r="D30" s="24">
        <v>0.5</v>
      </c>
      <c r="E30" s="16">
        <f t="shared" si="0"/>
        <v>689</v>
      </c>
      <c r="F30" s="16"/>
      <c r="G30" s="16"/>
      <c r="H30" s="16"/>
      <c r="I30" s="16"/>
      <c r="J30" s="16"/>
      <c r="K30" s="16"/>
      <c r="L30" s="16"/>
      <c r="M30" s="16"/>
      <c r="N30" s="16">
        <f t="shared" si="2"/>
        <v>689</v>
      </c>
      <c r="O30" s="16">
        <f t="shared" si="3"/>
        <v>8268</v>
      </c>
    </row>
    <row r="31" spans="1:15" ht="19.5" customHeight="1">
      <c r="A31" s="23">
        <f t="shared" si="4"/>
        <v>18</v>
      </c>
      <c r="B31" s="25" t="s">
        <v>40</v>
      </c>
      <c r="C31" s="16">
        <v>1383</v>
      </c>
      <c r="D31" s="24">
        <v>1</v>
      </c>
      <c r="E31" s="16">
        <f t="shared" si="0"/>
        <v>1383</v>
      </c>
      <c r="F31" s="16"/>
      <c r="G31" s="16"/>
      <c r="H31" s="16"/>
      <c r="I31" s="16"/>
      <c r="J31" s="16"/>
      <c r="K31" s="16"/>
      <c r="L31" s="16"/>
      <c r="M31" s="16"/>
      <c r="N31" s="16">
        <f t="shared" si="2"/>
        <v>1383</v>
      </c>
      <c r="O31" s="16">
        <f t="shared" si="3"/>
        <v>16596</v>
      </c>
    </row>
    <row r="32" spans="1:15" ht="19.5" customHeight="1">
      <c r="A32" s="23">
        <f t="shared" si="4"/>
        <v>19</v>
      </c>
      <c r="B32" s="25" t="s">
        <v>23</v>
      </c>
      <c r="C32" s="16">
        <v>1383</v>
      </c>
      <c r="D32" s="24">
        <v>1</v>
      </c>
      <c r="E32" s="16">
        <f t="shared" si="0"/>
        <v>1383</v>
      </c>
      <c r="F32" s="16"/>
      <c r="G32" s="16"/>
      <c r="H32" s="16"/>
      <c r="I32" s="16"/>
      <c r="J32" s="16"/>
      <c r="K32" s="16"/>
      <c r="L32" s="16">
        <f>E32*4%</f>
        <v>55.32</v>
      </c>
      <c r="M32" s="16"/>
      <c r="N32" s="16">
        <f t="shared" si="2"/>
        <v>1438.32</v>
      </c>
      <c r="O32" s="16">
        <f t="shared" si="3"/>
        <v>17259.84</v>
      </c>
    </row>
    <row r="33" spans="1:15" ht="19.5" customHeight="1">
      <c r="A33" s="23">
        <f t="shared" si="4"/>
        <v>20</v>
      </c>
      <c r="B33" s="25" t="s">
        <v>24</v>
      </c>
      <c r="C33" s="16">
        <v>1383</v>
      </c>
      <c r="D33" s="24">
        <v>1</v>
      </c>
      <c r="E33" s="16">
        <f t="shared" si="0"/>
        <v>1383</v>
      </c>
      <c r="F33" s="16"/>
      <c r="G33" s="16"/>
      <c r="H33" s="16"/>
      <c r="I33" s="16"/>
      <c r="J33" s="16"/>
      <c r="K33" s="16">
        <f>E33*0.4</f>
        <v>553.2</v>
      </c>
      <c r="L33" s="16"/>
      <c r="M33" s="16"/>
      <c r="N33" s="16">
        <f t="shared" si="2"/>
        <v>1936.2</v>
      </c>
      <c r="O33" s="16">
        <f t="shared" si="3"/>
        <v>23234.4</v>
      </c>
    </row>
    <row r="34" spans="1:15" ht="19.5" customHeight="1">
      <c r="A34" s="23">
        <v>21</v>
      </c>
      <c r="B34" s="25" t="s">
        <v>25</v>
      </c>
      <c r="C34" s="16">
        <v>2193</v>
      </c>
      <c r="D34" s="24">
        <v>1</v>
      </c>
      <c r="E34" s="16">
        <f t="shared" si="0"/>
        <v>2193</v>
      </c>
      <c r="F34" s="16"/>
      <c r="G34" s="16">
        <f>(E34+I34)*20%</f>
        <v>548.25</v>
      </c>
      <c r="H34" s="16"/>
      <c r="I34" s="16">
        <f>E34*25%</f>
        <v>548.25</v>
      </c>
      <c r="J34" s="16"/>
      <c r="K34" s="16"/>
      <c r="L34" s="16"/>
      <c r="M34" s="16">
        <f>(E34+I34)*10%</f>
        <v>274.125</v>
      </c>
      <c r="N34" s="16">
        <f t="shared" si="2"/>
        <v>3563.625</v>
      </c>
      <c r="O34" s="16">
        <f t="shared" si="3"/>
        <v>42763.5</v>
      </c>
    </row>
    <row r="35" spans="1:15" ht="19.5" customHeight="1">
      <c r="A35" s="23">
        <v>22</v>
      </c>
      <c r="B35" s="25" t="s">
        <v>32</v>
      </c>
      <c r="C35" s="16">
        <v>2360</v>
      </c>
      <c r="D35" s="24">
        <v>1</v>
      </c>
      <c r="E35" s="16">
        <f t="shared" si="0"/>
        <v>2360</v>
      </c>
      <c r="F35" s="16"/>
      <c r="G35" s="16"/>
      <c r="H35" s="16">
        <f>E35*30%</f>
        <v>708</v>
      </c>
      <c r="I35" s="16"/>
      <c r="J35" s="16"/>
      <c r="K35" s="16"/>
      <c r="L35" s="16"/>
      <c r="M35" s="16">
        <f>E35*10%</f>
        <v>236</v>
      </c>
      <c r="N35" s="16">
        <f t="shared" si="2"/>
        <v>3304</v>
      </c>
      <c r="O35" s="16">
        <f t="shared" si="3"/>
        <v>39648</v>
      </c>
    </row>
    <row r="36" spans="1:15" ht="48" customHeight="1">
      <c r="A36" s="17"/>
      <c r="B36" s="17" t="s">
        <v>2</v>
      </c>
      <c r="C36" s="18">
        <f>SUM(C14:C35)</f>
        <v>40274</v>
      </c>
      <c r="D36" s="17">
        <f>SUM(D14:D35)</f>
        <v>31.250000000000004</v>
      </c>
      <c r="E36" s="18">
        <f>SUM(E14:E35)</f>
        <v>56881.8</v>
      </c>
      <c r="F36" s="18">
        <f>SUM(F16:F24)</f>
        <v>866.25</v>
      </c>
      <c r="G36" s="18">
        <v>1611.7</v>
      </c>
      <c r="H36" s="18">
        <f>SUM(H14:H25)+SUM(H26:H34)</f>
        <v>4150.47</v>
      </c>
      <c r="I36" s="18">
        <f>SUM(I31:I35)</f>
        <v>548.25</v>
      </c>
      <c r="J36" s="18">
        <f>SUM(J14:J25)+SUM(J26:J34)</f>
        <v>1383.3700000000001</v>
      </c>
      <c r="K36" s="18">
        <f>SUM(K14:K25)+SUM(K26:K34)</f>
        <v>553.2</v>
      </c>
      <c r="L36" s="18">
        <f>SUM(L14:L25)+SUM(L26:L34)</f>
        <v>297.56</v>
      </c>
      <c r="M36" s="18">
        <v>5058.78</v>
      </c>
      <c r="N36" s="18">
        <f>SUM(N14:N35)</f>
        <v>70965.12499999999</v>
      </c>
      <c r="O36" s="18">
        <f>SUM(O14:O35)</f>
        <v>851581.5000000001</v>
      </c>
    </row>
    <row r="37" spans="1:15" ht="19.5" customHeight="1" hidden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 ht="19.5" customHeight="1" hidden="1">
      <c r="B38" s="10" t="s">
        <v>37</v>
      </c>
      <c r="C38" s="10"/>
      <c r="D38" s="10"/>
      <c r="E38" s="10"/>
      <c r="G38" s="10"/>
      <c r="H38" s="13" t="s">
        <v>38</v>
      </c>
      <c r="I38" s="13"/>
      <c r="J38" s="13"/>
      <c r="K38" s="10"/>
      <c r="L38" s="10"/>
      <c r="M38" s="10"/>
      <c r="N38" s="2"/>
      <c r="O38" s="2"/>
    </row>
    <row r="39" spans="2:15" ht="19.5" customHeight="1" hidden="1">
      <c r="B39" s="12"/>
      <c r="C39" s="12"/>
      <c r="D39" s="12"/>
      <c r="E39" s="12"/>
      <c r="F39" s="12"/>
      <c r="G39" s="12"/>
      <c r="H39" s="94"/>
      <c r="I39" s="94"/>
      <c r="J39" s="94"/>
      <c r="K39" s="12"/>
      <c r="L39" s="12"/>
      <c r="M39" s="12"/>
      <c r="N39" s="2"/>
      <c r="O39" s="2"/>
    </row>
    <row r="40" spans="2:15" ht="19.5" customHeight="1" hidden="1">
      <c r="B40" s="10" t="s">
        <v>33</v>
      </c>
      <c r="C40" s="10"/>
      <c r="D40" s="10"/>
      <c r="E40" s="10"/>
      <c r="G40" s="10"/>
      <c r="H40" s="10" t="s">
        <v>39</v>
      </c>
      <c r="I40" s="10"/>
      <c r="J40" s="10"/>
      <c r="K40" s="10"/>
      <c r="L40" s="10"/>
      <c r="M40" s="10"/>
      <c r="N40" s="2"/>
      <c r="O40" s="2"/>
    </row>
    <row r="41" ht="19.5" customHeight="1" hidden="1"/>
    <row r="42" ht="19.5" customHeight="1" hidden="1"/>
    <row r="43" ht="19.5" customHeight="1" hidden="1"/>
    <row r="44" ht="19.5" customHeight="1" hidden="1"/>
    <row r="45" ht="19.5" customHeight="1"/>
    <row r="46" spans="2:6" ht="19.5" customHeight="1">
      <c r="B46" s="61" t="s">
        <v>55</v>
      </c>
      <c r="C46" s="61"/>
      <c r="D46" s="61"/>
      <c r="E46" s="61"/>
      <c r="F46" s="61" t="s">
        <v>54</v>
      </c>
    </row>
    <row r="47" spans="2:6" ht="28.5" customHeight="1">
      <c r="B47" s="61" t="s">
        <v>33</v>
      </c>
      <c r="C47" s="61"/>
      <c r="D47" s="61"/>
      <c r="E47" s="61"/>
      <c r="F47" s="61" t="s">
        <v>39</v>
      </c>
    </row>
    <row r="49" ht="12.75">
      <c r="P49" s="2"/>
    </row>
  </sheetData>
  <sheetProtection/>
  <mergeCells count="18">
    <mergeCell ref="O11:O13"/>
    <mergeCell ref="F12:F13"/>
    <mergeCell ref="G12:G13"/>
    <mergeCell ref="H12:H13"/>
    <mergeCell ref="H39:J39"/>
    <mergeCell ref="F11:H11"/>
    <mergeCell ref="J11:M11"/>
    <mergeCell ref="N11:N13"/>
    <mergeCell ref="F8:H8"/>
    <mergeCell ref="A11:A13"/>
    <mergeCell ref="B11:B13"/>
    <mergeCell ref="C11:C13"/>
    <mergeCell ref="D11:D13"/>
    <mergeCell ref="E11:E13"/>
    <mergeCell ref="A2:O2"/>
    <mergeCell ref="B4:C4"/>
    <mergeCell ref="M5:O5"/>
    <mergeCell ref="M6:O6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9"/>
  <sheetViews>
    <sheetView view="pageBreakPreview" zoomScale="85" zoomScaleNormal="70" zoomScaleSheetLayoutView="85" zoomScalePageLayoutView="0" workbookViewId="0" topLeftCell="D4">
      <selection activeCell="G34" sqref="G34"/>
    </sheetView>
  </sheetViews>
  <sheetFormatPr defaultColWidth="9.00390625" defaultRowHeight="12.75"/>
  <cols>
    <col min="1" max="1" width="4.875" style="0" customWidth="1"/>
    <col min="2" max="2" width="27.25390625" style="0" customWidth="1"/>
    <col min="3" max="3" width="18.875" style="0" customWidth="1"/>
    <col min="4" max="4" width="14.25390625" style="0" customWidth="1"/>
    <col min="5" max="5" width="15.75390625" style="0" customWidth="1"/>
    <col min="6" max="6" width="16.75390625" style="0" customWidth="1"/>
    <col min="7" max="7" width="17.375" style="0" customWidth="1"/>
    <col min="8" max="8" width="17.25390625" style="0" customWidth="1"/>
    <col min="9" max="9" width="16.375" style="0" customWidth="1"/>
    <col min="10" max="10" width="18.625" style="0" customWidth="1"/>
    <col min="11" max="11" width="16.75390625" style="0" customWidth="1"/>
    <col min="12" max="12" width="13.75390625" style="0" customWidth="1"/>
    <col min="13" max="13" width="16.375" style="0" customWidth="1"/>
    <col min="14" max="14" width="16.125" style="0" customWidth="1"/>
    <col min="15" max="15" width="17.00390625" style="0" customWidth="1"/>
  </cols>
  <sheetData>
    <row r="1" spans="11:12" ht="42" customHeight="1">
      <c r="K1" s="21"/>
      <c r="L1" s="21"/>
    </row>
    <row r="2" spans="1:15" ht="12.75">
      <c r="A2" s="96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4.25">
      <c r="A3" s="58"/>
      <c r="B3" s="59" t="s">
        <v>46</v>
      </c>
      <c r="C3" s="59"/>
      <c r="D3" s="57"/>
      <c r="E3" s="57"/>
      <c r="F3" s="57"/>
      <c r="G3" s="57"/>
      <c r="H3" s="57"/>
      <c r="I3" s="57"/>
      <c r="J3" s="57"/>
      <c r="K3" s="57"/>
      <c r="L3" s="57"/>
      <c r="M3" s="59"/>
      <c r="N3" s="59" t="s">
        <v>49</v>
      </c>
      <c r="O3" s="57"/>
    </row>
    <row r="4" spans="1:15" ht="14.25">
      <c r="A4" s="58"/>
      <c r="B4" s="102" t="s">
        <v>47</v>
      </c>
      <c r="C4" s="102"/>
      <c r="D4" s="57"/>
      <c r="E4" s="57"/>
      <c r="F4" s="57"/>
      <c r="G4" s="57"/>
      <c r="H4" s="57"/>
      <c r="I4" s="57"/>
      <c r="J4" s="57"/>
      <c r="K4" s="57"/>
      <c r="L4" s="57"/>
      <c r="M4" s="60" t="s">
        <v>50</v>
      </c>
      <c r="N4" s="60"/>
      <c r="O4" s="57"/>
    </row>
    <row r="5" spans="1:15" ht="14.25">
      <c r="A5" s="58"/>
      <c r="B5" s="59"/>
      <c r="C5" s="59" t="s">
        <v>48</v>
      </c>
      <c r="D5" s="57"/>
      <c r="E5" s="57"/>
      <c r="F5" s="57"/>
      <c r="G5" s="57"/>
      <c r="H5" s="57"/>
      <c r="I5" s="57"/>
      <c r="J5" s="57"/>
      <c r="K5" s="57"/>
      <c r="L5" s="57"/>
      <c r="M5" s="102" t="s">
        <v>58</v>
      </c>
      <c r="N5" s="102"/>
      <c r="O5" s="102"/>
    </row>
    <row r="6" spans="1:15" ht="14.25">
      <c r="A6" s="58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102" t="s">
        <v>53</v>
      </c>
      <c r="N6" s="102"/>
      <c r="O6" s="102"/>
    </row>
    <row r="7" spans="1:15" ht="19.5" customHeight="1">
      <c r="A7" s="58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9"/>
      <c r="O7" s="62" t="s">
        <v>38</v>
      </c>
    </row>
    <row r="8" spans="1:15" ht="18">
      <c r="A8" s="8"/>
      <c r="B8" s="9"/>
      <c r="C8" s="9"/>
      <c r="D8" s="9"/>
      <c r="E8" s="9"/>
      <c r="F8" s="88" t="s">
        <v>56</v>
      </c>
      <c r="G8" s="88"/>
      <c r="H8" s="88"/>
      <c r="I8" s="9"/>
      <c r="J8" s="9"/>
      <c r="K8" s="9"/>
      <c r="L8" s="9"/>
      <c r="M8" s="9"/>
      <c r="N8" s="9"/>
      <c r="O8" s="9"/>
    </row>
    <row r="9" spans="1:15" ht="30" customHeight="1">
      <c r="A9" s="3"/>
      <c r="B9" s="4"/>
      <c r="C9" s="4"/>
      <c r="D9" s="2"/>
      <c r="E9" s="2"/>
      <c r="F9" s="21" t="s">
        <v>35</v>
      </c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82" t="s">
        <v>0</v>
      </c>
      <c r="B11" s="82" t="s">
        <v>5</v>
      </c>
      <c r="C11" s="84" t="s">
        <v>7</v>
      </c>
      <c r="D11" s="82" t="s">
        <v>6</v>
      </c>
      <c r="E11" s="84" t="s">
        <v>7</v>
      </c>
      <c r="F11" s="89" t="s">
        <v>8</v>
      </c>
      <c r="G11" s="90"/>
      <c r="H11" s="90"/>
      <c r="I11" s="52"/>
      <c r="J11" s="82" t="s">
        <v>9</v>
      </c>
      <c r="K11" s="82"/>
      <c r="L11" s="82"/>
      <c r="M11" s="82"/>
      <c r="N11" s="82" t="s">
        <v>1</v>
      </c>
      <c r="O11" s="83" t="s">
        <v>10</v>
      </c>
    </row>
    <row r="12" spans="1:15" ht="24.75" customHeight="1">
      <c r="A12" s="82"/>
      <c r="B12" s="82"/>
      <c r="C12" s="85"/>
      <c r="D12" s="82"/>
      <c r="E12" s="85"/>
      <c r="F12" s="91">
        <v>0.1</v>
      </c>
      <c r="G12" s="92">
        <v>0.2</v>
      </c>
      <c r="H12" s="91">
        <v>0.3</v>
      </c>
      <c r="I12" s="15" t="s">
        <v>59</v>
      </c>
      <c r="J12" s="14" t="s">
        <v>11</v>
      </c>
      <c r="K12" s="14" t="s">
        <v>12</v>
      </c>
      <c r="L12" s="14" t="s">
        <v>36</v>
      </c>
      <c r="M12" s="14" t="s">
        <v>28</v>
      </c>
      <c r="N12" s="82"/>
      <c r="O12" s="100"/>
    </row>
    <row r="13" spans="1:15" ht="17.25" customHeight="1">
      <c r="A13" s="82"/>
      <c r="B13" s="83"/>
      <c r="C13" s="86"/>
      <c r="D13" s="82"/>
      <c r="E13" s="86"/>
      <c r="F13" s="82"/>
      <c r="G13" s="93"/>
      <c r="H13" s="82"/>
      <c r="I13" s="15">
        <v>0.25</v>
      </c>
      <c r="J13" s="15">
        <v>0.1</v>
      </c>
      <c r="K13" s="15">
        <v>0.4</v>
      </c>
      <c r="L13" s="15" t="s">
        <v>57</v>
      </c>
      <c r="M13" s="15">
        <v>0.1</v>
      </c>
      <c r="N13" s="82"/>
      <c r="O13" s="93"/>
    </row>
    <row r="14" spans="1:15" ht="18.75">
      <c r="A14" s="23">
        <v>1</v>
      </c>
      <c r="B14" s="25" t="s">
        <v>13</v>
      </c>
      <c r="C14" s="44">
        <v>2693</v>
      </c>
      <c r="D14" s="22">
        <v>1</v>
      </c>
      <c r="E14" s="44">
        <f aca="true" t="shared" si="0" ref="E14:E35">C14*D14</f>
        <v>2693</v>
      </c>
      <c r="F14" s="42"/>
      <c r="G14" s="48">
        <f>E14*20%</f>
        <v>538.6</v>
      </c>
      <c r="H14" s="42"/>
      <c r="I14" s="42"/>
      <c r="J14" s="42"/>
      <c r="K14" s="42"/>
      <c r="L14" s="42"/>
      <c r="M14" s="42">
        <f>E14*10%</f>
        <v>269.3</v>
      </c>
      <c r="N14" s="16">
        <f>SUM(E14:M14)</f>
        <v>3500.9</v>
      </c>
      <c r="O14" s="16">
        <f>N14+('01,09,15'!N14*11)</f>
        <v>38521.600000000006</v>
      </c>
    </row>
    <row r="15" spans="1:15" ht="21.75" customHeight="1">
      <c r="A15" s="23">
        <f aca="true" t="shared" si="1" ref="A15:A25">A14+1</f>
        <v>2</v>
      </c>
      <c r="B15" s="25" t="s">
        <v>14</v>
      </c>
      <c r="C15" s="44">
        <v>2193</v>
      </c>
      <c r="D15" s="22">
        <v>1.8</v>
      </c>
      <c r="E15" s="44">
        <f t="shared" si="0"/>
        <v>3947.4</v>
      </c>
      <c r="F15" s="42"/>
      <c r="G15" s="48"/>
      <c r="H15" s="42">
        <f>E15*30%</f>
        <v>1184.22</v>
      </c>
      <c r="I15" s="42"/>
      <c r="J15" s="42"/>
      <c r="K15" s="42"/>
      <c r="L15" s="42"/>
      <c r="M15" s="42">
        <f aca="true" t="shared" si="2" ref="M15:M22">E15*10%</f>
        <v>394.74</v>
      </c>
      <c r="N15" s="16">
        <f aca="true" t="shared" si="3" ref="N15:N35">SUM(E15:M15)</f>
        <v>5526.36</v>
      </c>
      <c r="O15" s="16">
        <f>N15+('01,09,15'!N15*11)</f>
        <v>60800.04</v>
      </c>
    </row>
    <row r="16" spans="1:15" ht="21.75" customHeight="1">
      <c r="A16" s="23">
        <f t="shared" si="1"/>
        <v>3</v>
      </c>
      <c r="B16" s="25" t="s">
        <v>14</v>
      </c>
      <c r="C16" s="44">
        <v>2360</v>
      </c>
      <c r="D16" s="22">
        <v>1.8</v>
      </c>
      <c r="E16" s="44">
        <f t="shared" si="0"/>
        <v>4248</v>
      </c>
      <c r="F16" s="42"/>
      <c r="G16" s="48"/>
      <c r="H16" s="42">
        <f>E16*30%</f>
        <v>1274.3999999999999</v>
      </c>
      <c r="I16" s="42"/>
      <c r="J16" s="42"/>
      <c r="K16" s="42"/>
      <c r="L16" s="42"/>
      <c r="M16" s="42">
        <f t="shared" si="2"/>
        <v>424.8</v>
      </c>
      <c r="N16" s="16">
        <f t="shared" si="3"/>
        <v>5947.2</v>
      </c>
      <c r="O16" s="16">
        <f>N16+('01,09,15'!N16*11)</f>
        <v>65406.600000000006</v>
      </c>
    </row>
    <row r="17" spans="1:15" ht="21.75" customHeight="1">
      <c r="A17" s="23">
        <v>4</v>
      </c>
      <c r="B17" s="25" t="s">
        <v>14</v>
      </c>
      <c r="C17" s="44">
        <v>1925</v>
      </c>
      <c r="D17" s="22">
        <v>4.5</v>
      </c>
      <c r="E17" s="44">
        <f t="shared" si="0"/>
        <v>8662.5</v>
      </c>
      <c r="F17" s="42">
        <f>E17*10%</f>
        <v>866.25</v>
      </c>
      <c r="G17" s="48"/>
      <c r="H17" s="42"/>
      <c r="I17" s="42"/>
      <c r="J17" s="42"/>
      <c r="K17" s="42"/>
      <c r="L17" s="42"/>
      <c r="M17" s="42">
        <f t="shared" si="2"/>
        <v>866.25</v>
      </c>
      <c r="N17" s="16">
        <f t="shared" si="3"/>
        <v>10395</v>
      </c>
      <c r="O17" s="16">
        <f>N17+('01,09,15'!N17*11)</f>
        <v>114404.40000000002</v>
      </c>
    </row>
    <row r="18" spans="1:15" ht="21.75" customHeight="1">
      <c r="A18" s="23">
        <v>5</v>
      </c>
      <c r="B18" s="25" t="s">
        <v>14</v>
      </c>
      <c r="C18" s="44">
        <v>1925</v>
      </c>
      <c r="D18" s="22">
        <v>0.9</v>
      </c>
      <c r="E18" s="44">
        <f t="shared" si="0"/>
        <v>1732.5</v>
      </c>
      <c r="F18" s="42"/>
      <c r="G18" s="48"/>
      <c r="H18" s="42">
        <f>E18*30%</f>
        <v>519.75</v>
      </c>
      <c r="I18" s="42"/>
      <c r="J18" s="42"/>
      <c r="K18" s="42"/>
      <c r="L18" s="42"/>
      <c r="M18" s="42">
        <f t="shared" si="2"/>
        <v>173.25</v>
      </c>
      <c r="N18" s="16">
        <f t="shared" si="3"/>
        <v>2425.5</v>
      </c>
      <c r="O18" s="16">
        <f>N18+('01,09,15'!N18*11)</f>
        <v>34627.23</v>
      </c>
    </row>
    <row r="19" spans="1:15" ht="21.75" customHeight="1">
      <c r="A19" s="23">
        <v>6</v>
      </c>
      <c r="B19" s="25" t="s">
        <v>14</v>
      </c>
      <c r="C19" s="44">
        <v>1925</v>
      </c>
      <c r="D19" s="22">
        <v>0.9</v>
      </c>
      <c r="E19" s="44">
        <f t="shared" si="0"/>
        <v>1732.5</v>
      </c>
      <c r="F19" s="42"/>
      <c r="G19" s="48">
        <f>E19*20%</f>
        <v>346.5</v>
      </c>
      <c r="H19" s="42"/>
      <c r="I19" s="42"/>
      <c r="J19" s="42"/>
      <c r="K19" s="51"/>
      <c r="L19" s="42"/>
      <c r="M19" s="42">
        <f t="shared" si="2"/>
        <v>173.25</v>
      </c>
      <c r="N19" s="16">
        <f t="shared" si="3"/>
        <v>2252.25</v>
      </c>
      <c r="O19" s="16">
        <f>N19+('01,09,15'!N19*11)</f>
        <v>24787.620000000003</v>
      </c>
    </row>
    <row r="20" spans="1:15" ht="21.75" customHeight="1">
      <c r="A20" s="23">
        <f t="shared" si="1"/>
        <v>7</v>
      </c>
      <c r="B20" s="25" t="s">
        <v>14</v>
      </c>
      <c r="C20" s="44">
        <v>2193</v>
      </c>
      <c r="D20" s="22">
        <v>0.9</v>
      </c>
      <c r="E20" s="44">
        <f t="shared" si="0"/>
        <v>1973.7</v>
      </c>
      <c r="F20" s="42"/>
      <c r="G20" s="48">
        <f>E20*20%</f>
        <v>394.74</v>
      </c>
      <c r="H20" s="42"/>
      <c r="I20" s="42"/>
      <c r="J20" s="42"/>
      <c r="K20" s="42"/>
      <c r="L20" s="42"/>
      <c r="M20" s="42">
        <f t="shared" si="2"/>
        <v>197.37</v>
      </c>
      <c r="N20" s="16">
        <f t="shared" si="3"/>
        <v>2565.81</v>
      </c>
      <c r="O20" s="16">
        <f>N20+('01,09,15'!N20*11)</f>
        <v>28228.590000000007</v>
      </c>
    </row>
    <row r="21" spans="1:15" ht="21.75" customHeight="1">
      <c r="A21" s="23">
        <v>8</v>
      </c>
      <c r="B21" s="25" t="s">
        <v>15</v>
      </c>
      <c r="C21" s="44">
        <v>2193</v>
      </c>
      <c r="D21" s="22">
        <v>1</v>
      </c>
      <c r="E21" s="44">
        <f t="shared" si="0"/>
        <v>2193</v>
      </c>
      <c r="F21" s="42"/>
      <c r="G21" s="48"/>
      <c r="H21" s="42">
        <f>E21*30%</f>
        <v>657.9</v>
      </c>
      <c r="I21" s="42"/>
      <c r="J21" s="42"/>
      <c r="K21" s="42"/>
      <c r="L21" s="42"/>
      <c r="M21" s="42">
        <f t="shared" si="2"/>
        <v>219.3</v>
      </c>
      <c r="N21" s="16">
        <f t="shared" si="3"/>
        <v>3070.2000000000003</v>
      </c>
      <c r="O21" s="16">
        <f>N21+('01,09,15'!N21*11)</f>
        <v>33777.799999999996</v>
      </c>
    </row>
    <row r="22" spans="1:15" ht="21.75" customHeight="1">
      <c r="A22" s="23">
        <v>9</v>
      </c>
      <c r="B22" s="25" t="s">
        <v>16</v>
      </c>
      <c r="C22" s="44">
        <v>1925</v>
      </c>
      <c r="D22" s="22">
        <v>0.9</v>
      </c>
      <c r="E22" s="44">
        <f t="shared" si="0"/>
        <v>1732.5</v>
      </c>
      <c r="F22" s="42"/>
      <c r="G22" s="48">
        <f>E22*20%</f>
        <v>346.5</v>
      </c>
      <c r="H22" s="42"/>
      <c r="I22" s="42"/>
      <c r="J22" s="42"/>
      <c r="K22" s="42"/>
      <c r="L22" s="42"/>
      <c r="M22" s="42">
        <f t="shared" si="2"/>
        <v>173.25</v>
      </c>
      <c r="N22" s="16">
        <f t="shared" si="3"/>
        <v>2252.25</v>
      </c>
      <c r="O22" s="16">
        <f>N22+('01,09,15'!N22*11)</f>
        <v>24787.620000000003</v>
      </c>
    </row>
    <row r="23" spans="1:15" ht="24" customHeight="1">
      <c r="A23" s="23">
        <f t="shared" si="1"/>
        <v>10</v>
      </c>
      <c r="B23" s="25" t="s">
        <v>17</v>
      </c>
      <c r="C23" s="44">
        <v>1714</v>
      </c>
      <c r="D23" s="22">
        <v>1</v>
      </c>
      <c r="E23" s="44">
        <f t="shared" si="0"/>
        <v>1714</v>
      </c>
      <c r="F23" s="42"/>
      <c r="G23" s="48"/>
      <c r="H23" s="42">
        <f>E23*30%</f>
        <v>514.1999999999999</v>
      </c>
      <c r="I23" s="42"/>
      <c r="J23" s="42">
        <f>E23*10%</f>
        <v>171.4</v>
      </c>
      <c r="K23" s="42"/>
      <c r="L23" s="42"/>
      <c r="M23" s="42"/>
      <c r="N23" s="16">
        <f t="shared" si="3"/>
        <v>2399.6</v>
      </c>
      <c r="O23" s="16">
        <f>N23+('01,09,15'!N23*11)</f>
        <v>25581</v>
      </c>
    </row>
    <row r="24" spans="1:15" ht="27.75" customHeight="1">
      <c r="A24" s="23">
        <f t="shared" si="1"/>
        <v>11</v>
      </c>
      <c r="B24" s="25" t="s">
        <v>18</v>
      </c>
      <c r="C24" s="46">
        <v>1514</v>
      </c>
      <c r="D24" s="47">
        <v>0.5</v>
      </c>
      <c r="E24" s="44">
        <f t="shared" si="0"/>
        <v>757</v>
      </c>
      <c r="F24" s="16"/>
      <c r="G24" s="16"/>
      <c r="H24" s="16"/>
      <c r="I24" s="16"/>
      <c r="J24" s="42">
        <f>E24*10%</f>
        <v>75.7</v>
      </c>
      <c r="K24" s="16"/>
      <c r="L24" s="16"/>
      <c r="M24" s="16"/>
      <c r="N24" s="16">
        <f t="shared" si="3"/>
        <v>832.7</v>
      </c>
      <c r="O24" s="16">
        <f>N24+('01,09,15'!N24*11)</f>
        <v>9381.35</v>
      </c>
    </row>
    <row r="25" spans="1:15" ht="23.25" customHeight="1">
      <c r="A25" s="23">
        <f t="shared" si="1"/>
        <v>12</v>
      </c>
      <c r="B25" s="25" t="s">
        <v>19</v>
      </c>
      <c r="C25" s="46">
        <v>1514</v>
      </c>
      <c r="D25" s="24">
        <v>5.75</v>
      </c>
      <c r="E25" s="44">
        <f t="shared" si="0"/>
        <v>8705.5</v>
      </c>
      <c r="F25" s="16"/>
      <c r="G25" s="16"/>
      <c r="H25" s="16"/>
      <c r="I25" s="16"/>
      <c r="J25" s="42">
        <f>E25*10%</f>
        <v>870.5500000000001</v>
      </c>
      <c r="K25" s="16"/>
      <c r="L25" s="16"/>
      <c r="M25" s="16"/>
      <c r="N25" s="16">
        <f t="shared" si="3"/>
        <v>9576.05</v>
      </c>
      <c r="O25" s="16">
        <f>N25+('01,09,15'!N25*11)</f>
        <v>107885.52500000001</v>
      </c>
    </row>
    <row r="26" spans="1:15" ht="21.75" customHeight="1">
      <c r="A26" s="23">
        <f>A25+1</f>
        <v>13</v>
      </c>
      <c r="B26" s="25" t="s">
        <v>29</v>
      </c>
      <c r="C26" s="16">
        <v>1514</v>
      </c>
      <c r="D26" s="24">
        <v>1.3</v>
      </c>
      <c r="E26" s="16">
        <f t="shared" si="0"/>
        <v>1968.2</v>
      </c>
      <c r="F26" s="16"/>
      <c r="G26" s="16"/>
      <c r="H26" s="16"/>
      <c r="I26" s="16"/>
      <c r="J26" s="16">
        <f>E26*10%</f>
        <v>196.82000000000002</v>
      </c>
      <c r="K26" s="16"/>
      <c r="L26" s="16"/>
      <c r="M26" s="16"/>
      <c r="N26" s="16">
        <f t="shared" si="3"/>
        <v>2165.02</v>
      </c>
      <c r="O26" s="16">
        <f>N26+('01,09,15'!N26*11)</f>
        <v>24391.510000000002</v>
      </c>
    </row>
    <row r="27" spans="1:15" ht="18.75">
      <c r="A27" s="23">
        <f aca="true" t="shared" si="4" ref="A27:A33">A26+1</f>
        <v>14</v>
      </c>
      <c r="B27" s="25" t="s">
        <v>20</v>
      </c>
      <c r="C27" s="16">
        <v>1714</v>
      </c>
      <c r="D27" s="24">
        <v>1</v>
      </c>
      <c r="E27" s="16">
        <f t="shared" si="0"/>
        <v>1714</v>
      </c>
      <c r="F27" s="16"/>
      <c r="G27" s="16"/>
      <c r="H27" s="16"/>
      <c r="I27" s="16"/>
      <c r="J27" s="16"/>
      <c r="K27" s="16"/>
      <c r="L27" s="16"/>
      <c r="M27" s="16"/>
      <c r="N27" s="16">
        <f t="shared" si="3"/>
        <v>1714</v>
      </c>
      <c r="O27" s="16">
        <f>N27+('01,09,15'!N27*11)</f>
        <v>18852</v>
      </c>
    </row>
    <row r="28" spans="1:15" ht="18.75">
      <c r="A28" s="23">
        <f t="shared" si="4"/>
        <v>15</v>
      </c>
      <c r="B28" s="25" t="s">
        <v>21</v>
      </c>
      <c r="C28" s="16">
        <v>1514</v>
      </c>
      <c r="D28" s="24">
        <v>2</v>
      </c>
      <c r="E28" s="16">
        <f t="shared" si="0"/>
        <v>3028</v>
      </c>
      <c r="F28" s="16"/>
      <c r="G28" s="16"/>
      <c r="H28" s="16"/>
      <c r="I28" s="16"/>
      <c r="J28" s="16"/>
      <c r="K28" s="16"/>
      <c r="L28" s="16">
        <f>E28*8%</f>
        <v>242.24</v>
      </c>
      <c r="M28" s="16"/>
      <c r="N28" s="16">
        <f t="shared" si="3"/>
        <v>3270.24</v>
      </c>
      <c r="O28" s="16">
        <f>N28+('01,09,15'!N28*11)</f>
        <v>36843.119999999995</v>
      </c>
    </row>
    <row r="29" spans="1:15" ht="18.75">
      <c r="A29" s="23">
        <f t="shared" si="4"/>
        <v>16</v>
      </c>
      <c r="B29" s="25" t="s">
        <v>22</v>
      </c>
      <c r="C29" s="16">
        <v>1378</v>
      </c>
      <c r="D29" s="24">
        <v>0.5</v>
      </c>
      <c r="E29" s="16">
        <f t="shared" si="0"/>
        <v>689</v>
      </c>
      <c r="F29" s="16"/>
      <c r="G29" s="16"/>
      <c r="H29" s="16"/>
      <c r="I29" s="16"/>
      <c r="J29" s="16">
        <f>E29*10%</f>
        <v>68.9</v>
      </c>
      <c r="K29" s="16"/>
      <c r="L29" s="16"/>
      <c r="M29" s="16"/>
      <c r="N29" s="16">
        <f t="shared" si="3"/>
        <v>757.9</v>
      </c>
      <c r="O29" s="16">
        <f>N29+('01,09,15'!N29*11)</f>
        <v>9094.8</v>
      </c>
    </row>
    <row r="30" spans="1:15" ht="24" customHeight="1">
      <c r="A30" s="23">
        <f t="shared" si="4"/>
        <v>17</v>
      </c>
      <c r="B30" s="25" t="s">
        <v>31</v>
      </c>
      <c r="C30" s="16">
        <v>1378</v>
      </c>
      <c r="D30" s="24">
        <v>0.5</v>
      </c>
      <c r="E30" s="16">
        <f t="shared" si="0"/>
        <v>689</v>
      </c>
      <c r="F30" s="16"/>
      <c r="G30" s="16"/>
      <c r="H30" s="16"/>
      <c r="I30" s="16"/>
      <c r="J30" s="16"/>
      <c r="K30" s="16"/>
      <c r="L30" s="16"/>
      <c r="M30" s="16"/>
      <c r="N30" s="16">
        <f t="shared" si="3"/>
        <v>689</v>
      </c>
      <c r="O30" s="16">
        <f>N30+('01,09,15'!N30*11)</f>
        <v>8268</v>
      </c>
    </row>
    <row r="31" spans="1:15" ht="19.5" customHeight="1">
      <c r="A31" s="23">
        <f t="shared" si="4"/>
        <v>18</v>
      </c>
      <c r="B31" s="25" t="s">
        <v>40</v>
      </c>
      <c r="C31" s="16">
        <v>1383</v>
      </c>
      <c r="D31" s="24">
        <v>1</v>
      </c>
      <c r="E31" s="16">
        <f t="shared" si="0"/>
        <v>1383</v>
      </c>
      <c r="F31" s="16"/>
      <c r="G31" s="16"/>
      <c r="H31" s="16"/>
      <c r="I31" s="16"/>
      <c r="J31" s="16"/>
      <c r="K31" s="16"/>
      <c r="L31" s="16"/>
      <c r="M31" s="16"/>
      <c r="N31" s="16">
        <f t="shared" si="3"/>
        <v>1383</v>
      </c>
      <c r="O31" s="16">
        <f>N31+('01,09,15'!N31*11)</f>
        <v>16596</v>
      </c>
    </row>
    <row r="32" spans="1:15" ht="19.5" customHeight="1">
      <c r="A32" s="23">
        <f t="shared" si="4"/>
        <v>19</v>
      </c>
      <c r="B32" s="25" t="s">
        <v>23</v>
      </c>
      <c r="C32" s="16">
        <v>1383</v>
      </c>
      <c r="D32" s="24">
        <v>1</v>
      </c>
      <c r="E32" s="16">
        <f t="shared" si="0"/>
        <v>1383</v>
      </c>
      <c r="F32" s="16"/>
      <c r="G32" s="16"/>
      <c r="H32" s="16"/>
      <c r="I32" s="16"/>
      <c r="J32" s="16"/>
      <c r="K32" s="16"/>
      <c r="L32" s="16">
        <f>E32*4%</f>
        <v>55.32</v>
      </c>
      <c r="M32" s="16"/>
      <c r="N32" s="16">
        <f t="shared" si="3"/>
        <v>1438.32</v>
      </c>
      <c r="O32" s="16">
        <f>N32+('01,09,15'!N32*11)</f>
        <v>17259.84</v>
      </c>
    </row>
    <row r="33" spans="1:15" ht="19.5" customHeight="1">
      <c r="A33" s="23">
        <f t="shared" si="4"/>
        <v>20</v>
      </c>
      <c r="B33" s="25" t="s">
        <v>24</v>
      </c>
      <c r="C33" s="16">
        <v>1383</v>
      </c>
      <c r="D33" s="24">
        <v>1</v>
      </c>
      <c r="E33" s="16">
        <f t="shared" si="0"/>
        <v>1383</v>
      </c>
      <c r="F33" s="16"/>
      <c r="G33" s="16"/>
      <c r="H33" s="16"/>
      <c r="I33" s="16"/>
      <c r="J33" s="16"/>
      <c r="K33" s="16">
        <f>E33*0.4</f>
        <v>553.2</v>
      </c>
      <c r="L33" s="16"/>
      <c r="M33" s="16"/>
      <c r="N33" s="16">
        <f t="shared" si="3"/>
        <v>1936.2</v>
      </c>
      <c r="O33" s="16">
        <f>N33+('01,09,15'!N33*11)</f>
        <v>23234.4</v>
      </c>
    </row>
    <row r="34" spans="1:15" ht="19.5" customHeight="1">
      <c r="A34" s="23">
        <v>21</v>
      </c>
      <c r="B34" s="25" t="s">
        <v>25</v>
      </c>
      <c r="C34" s="16">
        <v>2193</v>
      </c>
      <c r="D34" s="24">
        <v>1</v>
      </c>
      <c r="E34" s="16">
        <f t="shared" si="0"/>
        <v>2193</v>
      </c>
      <c r="F34" s="16"/>
      <c r="G34" s="16">
        <f>(E34+I34)*20%</f>
        <v>548.25</v>
      </c>
      <c r="H34" s="16"/>
      <c r="I34" s="16">
        <f>E34*25%</f>
        <v>548.25</v>
      </c>
      <c r="J34" s="16"/>
      <c r="K34" s="16"/>
      <c r="L34" s="16"/>
      <c r="M34" s="16">
        <f>(E34+I34)*10%</f>
        <v>274.125</v>
      </c>
      <c r="N34" s="16">
        <f t="shared" si="3"/>
        <v>3563.625</v>
      </c>
      <c r="O34" s="16">
        <f>N34+('01,09,15'!N34*11)</f>
        <v>33722.875</v>
      </c>
    </row>
    <row r="35" spans="1:15" ht="19.5" customHeight="1">
      <c r="A35" s="23">
        <v>22</v>
      </c>
      <c r="B35" s="25" t="s">
        <v>32</v>
      </c>
      <c r="C35" s="16">
        <v>2360</v>
      </c>
      <c r="D35" s="24">
        <v>1</v>
      </c>
      <c r="E35" s="16">
        <f t="shared" si="0"/>
        <v>2360</v>
      </c>
      <c r="F35" s="16"/>
      <c r="G35" s="16"/>
      <c r="H35" s="16">
        <f>E35*30%</f>
        <v>708</v>
      </c>
      <c r="I35" s="16"/>
      <c r="J35" s="16"/>
      <c r="K35" s="16"/>
      <c r="L35" s="16"/>
      <c r="M35" s="16">
        <f>E35*10%</f>
        <v>236</v>
      </c>
      <c r="N35" s="16">
        <f t="shared" si="3"/>
        <v>3304</v>
      </c>
      <c r="O35" s="16">
        <f>N35+('01,09,15'!N35*11)</f>
        <v>36337</v>
      </c>
    </row>
    <row r="36" spans="1:15" ht="48" customHeight="1">
      <c r="A36" s="17"/>
      <c r="B36" s="17" t="s">
        <v>2</v>
      </c>
      <c r="C36" s="18">
        <f>SUM(C14:C35)</f>
        <v>40274</v>
      </c>
      <c r="D36" s="17">
        <f>SUM(D14:D35)</f>
        <v>31.250000000000004</v>
      </c>
      <c r="E36" s="18">
        <f>SUM(E14:E35)</f>
        <v>56881.8</v>
      </c>
      <c r="F36" s="18">
        <f>SUM(F16:F24)</f>
        <v>866.25</v>
      </c>
      <c r="G36" s="18">
        <v>1611.7</v>
      </c>
      <c r="H36" s="18">
        <f>SUM(H14:H25)+SUM(H26:H34)</f>
        <v>4150.47</v>
      </c>
      <c r="I36" s="18">
        <f>SUM(I31:I35)</f>
        <v>548.25</v>
      </c>
      <c r="J36" s="18">
        <f>SUM(J14:J25)+SUM(J26:J34)</f>
        <v>1383.3700000000001</v>
      </c>
      <c r="K36" s="18">
        <f>SUM(K14:K25)+SUM(K26:K34)</f>
        <v>553.2</v>
      </c>
      <c r="L36" s="18">
        <f>SUM(L14:L25)+SUM(L26:L34)</f>
        <v>297.56</v>
      </c>
      <c r="M36" s="18">
        <v>5058.78</v>
      </c>
      <c r="N36" s="18">
        <f>SUM(N14:N35)</f>
        <v>70965.12499999999</v>
      </c>
      <c r="O36" s="18">
        <f>SUM(O14:O35)</f>
        <v>792788.92</v>
      </c>
    </row>
    <row r="37" spans="1:15" ht="19.5" customHeight="1" hidden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 ht="19.5" customHeight="1" hidden="1">
      <c r="B38" s="10" t="s">
        <v>37</v>
      </c>
      <c r="C38" s="10"/>
      <c r="D38" s="10"/>
      <c r="E38" s="10"/>
      <c r="G38" s="10"/>
      <c r="H38" s="13" t="s">
        <v>38</v>
      </c>
      <c r="I38" s="13"/>
      <c r="J38" s="13"/>
      <c r="K38" s="10"/>
      <c r="L38" s="10"/>
      <c r="M38" s="10"/>
      <c r="N38" s="2"/>
      <c r="O38" s="2"/>
    </row>
    <row r="39" spans="2:15" ht="19.5" customHeight="1" hidden="1">
      <c r="B39" s="12"/>
      <c r="C39" s="12"/>
      <c r="D39" s="12"/>
      <c r="E39" s="12"/>
      <c r="F39" s="12"/>
      <c r="G39" s="12"/>
      <c r="H39" s="94"/>
      <c r="I39" s="94"/>
      <c r="J39" s="94"/>
      <c r="K39" s="12"/>
      <c r="L39" s="12"/>
      <c r="M39" s="12"/>
      <c r="N39" s="2"/>
      <c r="O39" s="2"/>
    </row>
    <row r="40" spans="2:15" ht="19.5" customHeight="1" hidden="1">
      <c r="B40" s="10" t="s">
        <v>33</v>
      </c>
      <c r="C40" s="10"/>
      <c r="D40" s="10"/>
      <c r="E40" s="10"/>
      <c r="G40" s="10"/>
      <c r="H40" s="10" t="s">
        <v>39</v>
      </c>
      <c r="I40" s="10"/>
      <c r="J40" s="10"/>
      <c r="K40" s="10"/>
      <c r="L40" s="10"/>
      <c r="M40" s="10"/>
      <c r="N40" s="2"/>
      <c r="O40" s="2"/>
    </row>
    <row r="41" ht="19.5" customHeight="1" hidden="1"/>
    <row r="42" ht="19.5" customHeight="1" hidden="1"/>
    <row r="43" ht="19.5" customHeight="1" hidden="1"/>
    <row r="44" ht="19.5" customHeight="1" hidden="1"/>
    <row r="45" ht="19.5" customHeight="1"/>
    <row r="46" spans="2:6" ht="19.5" customHeight="1">
      <c r="B46" s="61" t="s">
        <v>55</v>
      </c>
      <c r="C46" s="61"/>
      <c r="D46" s="61"/>
      <c r="E46" s="61"/>
      <c r="F46" s="61" t="s">
        <v>54</v>
      </c>
    </row>
    <row r="47" spans="2:6" ht="28.5" customHeight="1">
      <c r="B47" s="61" t="s">
        <v>33</v>
      </c>
      <c r="C47" s="61"/>
      <c r="D47" s="61"/>
      <c r="E47" s="61"/>
      <c r="F47" s="61" t="s">
        <v>39</v>
      </c>
    </row>
    <row r="49" ht="12.75">
      <c r="P49" s="2"/>
    </row>
  </sheetData>
  <sheetProtection/>
  <mergeCells count="18">
    <mergeCell ref="F8:H8"/>
    <mergeCell ref="A11:A13"/>
    <mergeCell ref="B11:B13"/>
    <mergeCell ref="C11:C13"/>
    <mergeCell ref="D11:D13"/>
    <mergeCell ref="E11:E13"/>
    <mergeCell ref="O11:O13"/>
    <mergeCell ref="F12:F13"/>
    <mergeCell ref="G12:G13"/>
    <mergeCell ref="H12:H13"/>
    <mergeCell ref="A2:O2"/>
    <mergeCell ref="B4:C4"/>
    <mergeCell ref="M5:O5"/>
    <mergeCell ref="M6:O6"/>
    <mergeCell ref="H39:J39"/>
    <mergeCell ref="F11:H11"/>
    <mergeCell ref="J11:M11"/>
    <mergeCell ref="N11:N13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9"/>
  <sheetViews>
    <sheetView view="pageBreakPreview" zoomScale="85" zoomScaleNormal="70" zoomScaleSheetLayoutView="85" zoomScalePageLayoutView="0" workbookViewId="0" topLeftCell="C7">
      <selection activeCell="B46" sqref="B46"/>
    </sheetView>
  </sheetViews>
  <sheetFormatPr defaultColWidth="9.00390625" defaultRowHeight="12.75"/>
  <cols>
    <col min="1" max="1" width="4.875" style="0" customWidth="1"/>
    <col min="2" max="2" width="27.25390625" style="0" customWidth="1"/>
    <col min="3" max="3" width="18.875" style="0" customWidth="1"/>
    <col min="4" max="4" width="14.25390625" style="0" customWidth="1"/>
    <col min="5" max="5" width="15.75390625" style="0" customWidth="1"/>
    <col min="6" max="6" width="16.75390625" style="0" customWidth="1"/>
    <col min="7" max="7" width="17.375" style="0" customWidth="1"/>
    <col min="8" max="8" width="17.25390625" style="0" customWidth="1"/>
    <col min="9" max="9" width="16.375" style="0" customWidth="1"/>
    <col min="10" max="10" width="18.625" style="0" customWidth="1"/>
    <col min="11" max="11" width="16.75390625" style="0" customWidth="1"/>
    <col min="12" max="12" width="13.75390625" style="0" customWidth="1"/>
    <col min="13" max="13" width="16.375" style="0" customWidth="1"/>
    <col min="14" max="14" width="16.125" style="0" customWidth="1"/>
    <col min="15" max="15" width="17.00390625" style="0" customWidth="1"/>
  </cols>
  <sheetData>
    <row r="1" spans="11:12" ht="42" customHeight="1">
      <c r="K1" s="21"/>
      <c r="L1" s="21"/>
    </row>
    <row r="2" spans="1:15" ht="12.75">
      <c r="A2" s="96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4.25">
      <c r="A3" s="58"/>
      <c r="B3" s="59" t="s">
        <v>46</v>
      </c>
      <c r="C3" s="59"/>
      <c r="D3" s="57"/>
      <c r="E3" s="57"/>
      <c r="F3" s="57"/>
      <c r="G3" s="57"/>
      <c r="H3" s="57"/>
      <c r="I3" s="57"/>
      <c r="J3" s="57"/>
      <c r="K3" s="57"/>
      <c r="L3" s="57"/>
      <c r="M3" s="59"/>
      <c r="N3" s="59" t="s">
        <v>49</v>
      </c>
      <c r="O3" s="57"/>
    </row>
    <row r="4" spans="1:15" ht="14.25">
      <c r="A4" s="58"/>
      <c r="B4" s="102" t="s">
        <v>47</v>
      </c>
      <c r="C4" s="102"/>
      <c r="D4" s="57"/>
      <c r="E4" s="57"/>
      <c r="F4" s="57"/>
      <c r="G4" s="57"/>
      <c r="H4" s="57"/>
      <c r="I4" s="57"/>
      <c r="J4" s="57"/>
      <c r="K4" s="57"/>
      <c r="L4" s="57"/>
      <c r="M4" s="60" t="s">
        <v>50</v>
      </c>
      <c r="N4" s="60"/>
      <c r="O4" s="57"/>
    </row>
    <row r="5" spans="1:15" ht="14.25">
      <c r="A5" s="58"/>
      <c r="B5" s="59"/>
      <c r="C5" s="59" t="s">
        <v>48</v>
      </c>
      <c r="D5" s="57"/>
      <c r="E5" s="57"/>
      <c r="F5" s="57"/>
      <c r="G5" s="57"/>
      <c r="H5" s="57"/>
      <c r="I5" s="57"/>
      <c r="J5" s="57"/>
      <c r="K5" s="57"/>
      <c r="L5" s="57"/>
      <c r="M5" s="102" t="s">
        <v>52</v>
      </c>
      <c r="N5" s="102"/>
      <c r="O5" s="102"/>
    </row>
    <row r="6" spans="1:15" ht="14.25">
      <c r="A6" s="58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102" t="s">
        <v>53</v>
      </c>
      <c r="N6" s="102"/>
      <c r="O6" s="102"/>
    </row>
    <row r="7" spans="1:15" ht="19.5" customHeight="1">
      <c r="A7" s="58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9"/>
      <c r="O7" s="62" t="s">
        <v>38</v>
      </c>
    </row>
    <row r="8" spans="1:15" ht="18">
      <c r="A8" s="8"/>
      <c r="B8" s="9"/>
      <c r="C8" s="9"/>
      <c r="D8" s="9"/>
      <c r="E8" s="9"/>
      <c r="F8" s="88" t="s">
        <v>45</v>
      </c>
      <c r="G8" s="88"/>
      <c r="H8" s="88"/>
      <c r="I8" s="9"/>
      <c r="J8" s="9"/>
      <c r="K8" s="9"/>
      <c r="L8" s="9"/>
      <c r="M8" s="9"/>
      <c r="N8" s="9"/>
      <c r="O8" s="9"/>
    </row>
    <row r="9" spans="1:15" ht="30" customHeight="1">
      <c r="A9" s="3"/>
      <c r="B9" s="4"/>
      <c r="C9" s="4"/>
      <c r="D9" s="2"/>
      <c r="E9" s="2"/>
      <c r="F9" s="21" t="s">
        <v>35</v>
      </c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82" t="s">
        <v>0</v>
      </c>
      <c r="B11" s="82" t="s">
        <v>5</v>
      </c>
      <c r="C11" s="84" t="s">
        <v>7</v>
      </c>
      <c r="D11" s="82" t="s">
        <v>6</v>
      </c>
      <c r="E11" s="84" t="s">
        <v>7</v>
      </c>
      <c r="F11" s="89" t="s">
        <v>8</v>
      </c>
      <c r="G11" s="90"/>
      <c r="H11" s="90"/>
      <c r="I11" s="52"/>
      <c r="J11" s="82" t="s">
        <v>9</v>
      </c>
      <c r="K11" s="82"/>
      <c r="L11" s="82"/>
      <c r="M11" s="82"/>
      <c r="N11" s="82" t="s">
        <v>1</v>
      </c>
      <c r="O11" s="83" t="s">
        <v>10</v>
      </c>
    </row>
    <row r="12" spans="1:15" ht="24.75" customHeight="1">
      <c r="A12" s="82"/>
      <c r="B12" s="82"/>
      <c r="C12" s="85"/>
      <c r="D12" s="82"/>
      <c r="E12" s="85"/>
      <c r="F12" s="91">
        <v>0.1</v>
      </c>
      <c r="G12" s="92">
        <v>0.2</v>
      </c>
      <c r="H12" s="91">
        <v>0.3</v>
      </c>
      <c r="I12" s="15" t="s">
        <v>51</v>
      </c>
      <c r="J12" s="14" t="s">
        <v>11</v>
      </c>
      <c r="K12" s="14" t="s">
        <v>12</v>
      </c>
      <c r="L12" s="14" t="s">
        <v>36</v>
      </c>
      <c r="M12" s="14" t="s">
        <v>28</v>
      </c>
      <c r="N12" s="82"/>
      <c r="O12" s="100"/>
    </row>
    <row r="13" spans="1:15" ht="17.25" customHeight="1">
      <c r="A13" s="82"/>
      <c r="B13" s="83"/>
      <c r="C13" s="86"/>
      <c r="D13" s="82"/>
      <c r="E13" s="86"/>
      <c r="F13" s="82"/>
      <c r="G13" s="93"/>
      <c r="H13" s="82"/>
      <c r="I13" s="14"/>
      <c r="J13" s="15">
        <v>0.1</v>
      </c>
      <c r="K13" s="15">
        <v>0.4</v>
      </c>
      <c r="L13" s="15">
        <v>0.08</v>
      </c>
      <c r="M13" s="15">
        <v>0.1</v>
      </c>
      <c r="N13" s="82"/>
      <c r="O13" s="93"/>
    </row>
    <row r="14" spans="1:15" ht="18.75">
      <c r="A14" s="23">
        <v>1</v>
      </c>
      <c r="B14" s="25" t="s">
        <v>13</v>
      </c>
      <c r="C14" s="44">
        <v>2449</v>
      </c>
      <c r="D14" s="22">
        <v>1</v>
      </c>
      <c r="E14" s="44">
        <f aca="true" t="shared" si="0" ref="E14:E35">C14*D14</f>
        <v>2449</v>
      </c>
      <c r="F14" s="42"/>
      <c r="G14" s="48">
        <f>E14*20%</f>
        <v>489.8</v>
      </c>
      <c r="H14" s="42"/>
      <c r="I14" s="42"/>
      <c r="J14" s="42"/>
      <c r="K14" s="42"/>
      <c r="L14" s="42"/>
      <c r="M14" s="42">
        <f>E14*10%</f>
        <v>244.9</v>
      </c>
      <c r="N14" s="16">
        <f>E14+F14+G14+H14+J14+K14+L14+M14</f>
        <v>3183.7000000000003</v>
      </c>
      <c r="O14" s="16">
        <f aca="true" t="shared" si="1" ref="O14:O35">N14*12</f>
        <v>38204.4</v>
      </c>
    </row>
    <row r="15" spans="1:15" ht="21.75" customHeight="1">
      <c r="A15" s="23">
        <f aca="true" t="shared" si="2" ref="A15:A25">A14+1</f>
        <v>2</v>
      </c>
      <c r="B15" s="25" t="s">
        <v>14</v>
      </c>
      <c r="C15" s="44">
        <v>1994</v>
      </c>
      <c r="D15" s="22">
        <v>1.8</v>
      </c>
      <c r="E15" s="44">
        <f t="shared" si="0"/>
        <v>3589.2000000000003</v>
      </c>
      <c r="F15" s="42"/>
      <c r="G15" s="48"/>
      <c r="H15" s="42">
        <f>E15*30%</f>
        <v>1076.76</v>
      </c>
      <c r="I15" s="42"/>
      <c r="J15" s="42"/>
      <c r="K15" s="42"/>
      <c r="L15" s="42"/>
      <c r="M15" s="42">
        <f aca="true" t="shared" si="3" ref="M15:M22">E15*10%</f>
        <v>358.9200000000001</v>
      </c>
      <c r="N15" s="16">
        <f>E15+F15+G15+H15+J15+K15+L15+M15</f>
        <v>5024.88</v>
      </c>
      <c r="O15" s="16">
        <f t="shared" si="1"/>
        <v>60298.56</v>
      </c>
    </row>
    <row r="16" spans="1:15" ht="21.75" customHeight="1">
      <c r="A16" s="23">
        <f t="shared" si="2"/>
        <v>3</v>
      </c>
      <c r="B16" s="25" t="s">
        <v>14</v>
      </c>
      <c r="C16" s="44">
        <v>2145</v>
      </c>
      <c r="D16" s="22">
        <v>1.8</v>
      </c>
      <c r="E16" s="44">
        <f t="shared" si="0"/>
        <v>3861</v>
      </c>
      <c r="F16" s="42"/>
      <c r="G16" s="48"/>
      <c r="H16" s="42">
        <f>E16*30%</f>
        <v>1158.3</v>
      </c>
      <c r="I16" s="42"/>
      <c r="J16" s="42"/>
      <c r="K16" s="42"/>
      <c r="L16" s="42"/>
      <c r="M16" s="42">
        <f t="shared" si="3"/>
        <v>386.1</v>
      </c>
      <c r="N16" s="16">
        <f>E16+F16+G16+H16+J16+K16+L16+M16</f>
        <v>5405.400000000001</v>
      </c>
      <c r="O16" s="16">
        <f t="shared" si="1"/>
        <v>64864.8</v>
      </c>
    </row>
    <row r="17" spans="1:15" ht="21.75" customHeight="1">
      <c r="A17" s="23">
        <v>4</v>
      </c>
      <c r="B17" s="25" t="s">
        <v>14</v>
      </c>
      <c r="C17" s="44">
        <v>1751</v>
      </c>
      <c r="D17" s="22">
        <v>4.5</v>
      </c>
      <c r="E17" s="44">
        <f t="shared" si="0"/>
        <v>7879.5</v>
      </c>
      <c r="F17" s="42">
        <f>E17*10%</f>
        <v>787.95</v>
      </c>
      <c r="G17" s="48"/>
      <c r="H17" s="42"/>
      <c r="I17" s="42"/>
      <c r="J17" s="42"/>
      <c r="K17" s="42"/>
      <c r="L17" s="42"/>
      <c r="M17" s="42">
        <f t="shared" si="3"/>
        <v>787.95</v>
      </c>
      <c r="N17" s="16">
        <f>E17+F17+G17+H17+J17+K17+L17+M17</f>
        <v>9455.400000000001</v>
      </c>
      <c r="O17" s="16">
        <f t="shared" si="1"/>
        <v>113464.80000000002</v>
      </c>
    </row>
    <row r="18" spans="1:15" ht="21.75" customHeight="1">
      <c r="A18" s="23">
        <v>5</v>
      </c>
      <c r="B18" s="25" t="s">
        <v>14</v>
      </c>
      <c r="C18" s="44">
        <v>1751</v>
      </c>
      <c r="D18" s="22">
        <v>0.9</v>
      </c>
      <c r="E18" s="44">
        <f t="shared" si="0"/>
        <v>1575.9</v>
      </c>
      <c r="F18" s="42"/>
      <c r="G18" s="48"/>
      <c r="H18" s="42">
        <v>1193.94</v>
      </c>
      <c r="I18" s="42"/>
      <c r="J18" s="42"/>
      <c r="K18" s="42"/>
      <c r="L18" s="42"/>
      <c r="M18" s="42">
        <f t="shared" si="3"/>
        <v>157.59000000000003</v>
      </c>
      <c r="N18" s="16">
        <f>E18+F18+G18+H18+J18+K18+L18+M18</f>
        <v>2927.4300000000003</v>
      </c>
      <c r="O18" s="16">
        <f t="shared" si="1"/>
        <v>35129.16</v>
      </c>
    </row>
    <row r="19" spans="1:15" ht="21.75" customHeight="1">
      <c r="A19" s="23">
        <v>6</v>
      </c>
      <c r="B19" s="25" t="s">
        <v>14</v>
      </c>
      <c r="C19" s="44">
        <v>1751</v>
      </c>
      <c r="D19" s="22">
        <v>0.9</v>
      </c>
      <c r="E19" s="44">
        <f t="shared" si="0"/>
        <v>1575.9</v>
      </c>
      <c r="F19" s="42"/>
      <c r="G19" s="48">
        <f>E19*20%</f>
        <v>315.18000000000006</v>
      </c>
      <c r="H19" s="42"/>
      <c r="I19" s="42"/>
      <c r="J19" s="42"/>
      <c r="K19" s="51"/>
      <c r="L19" s="42"/>
      <c r="M19" s="42">
        <f t="shared" si="3"/>
        <v>157.59000000000003</v>
      </c>
      <c r="N19" s="16">
        <f>E19+F19+G19+H19+J19+K18+L19+M19</f>
        <v>2048.67</v>
      </c>
      <c r="O19" s="16">
        <f t="shared" si="1"/>
        <v>24584.04</v>
      </c>
    </row>
    <row r="20" spans="1:15" ht="21.75" customHeight="1">
      <c r="A20" s="23">
        <f t="shared" si="2"/>
        <v>7</v>
      </c>
      <c r="B20" s="25" t="s">
        <v>14</v>
      </c>
      <c r="C20" s="44">
        <v>1994</v>
      </c>
      <c r="D20" s="22">
        <v>0.9</v>
      </c>
      <c r="E20" s="44">
        <f t="shared" si="0"/>
        <v>1794.6000000000001</v>
      </c>
      <c r="F20" s="42"/>
      <c r="G20" s="48">
        <f>E20*20%</f>
        <v>358.9200000000001</v>
      </c>
      <c r="H20" s="42"/>
      <c r="I20" s="42"/>
      <c r="J20" s="42"/>
      <c r="K20" s="42"/>
      <c r="L20" s="42"/>
      <c r="M20" s="42">
        <f t="shared" si="3"/>
        <v>179.46000000000004</v>
      </c>
      <c r="N20" s="16">
        <f aca="true" t="shared" si="4" ref="N20:N35">E20+F20+G20+H20+J20+K20+L20+M20</f>
        <v>2332.9800000000005</v>
      </c>
      <c r="O20" s="16">
        <f t="shared" si="1"/>
        <v>27995.760000000006</v>
      </c>
    </row>
    <row r="21" spans="1:15" ht="21.75" customHeight="1">
      <c r="A21" s="23">
        <v>8</v>
      </c>
      <c r="B21" s="25" t="s">
        <v>15</v>
      </c>
      <c r="C21" s="44">
        <v>1994</v>
      </c>
      <c r="D21" s="22">
        <v>1</v>
      </c>
      <c r="E21" s="44">
        <f t="shared" si="0"/>
        <v>1994</v>
      </c>
      <c r="F21" s="42"/>
      <c r="G21" s="48"/>
      <c r="H21" s="42">
        <f>E21*30%</f>
        <v>598.1999999999999</v>
      </c>
      <c r="I21" s="42"/>
      <c r="J21" s="42"/>
      <c r="K21" s="42"/>
      <c r="L21" s="42"/>
      <c r="M21" s="42">
        <f t="shared" si="3"/>
        <v>199.4</v>
      </c>
      <c r="N21" s="16">
        <f t="shared" si="4"/>
        <v>2791.6</v>
      </c>
      <c r="O21" s="16">
        <f t="shared" si="1"/>
        <v>33499.2</v>
      </c>
    </row>
    <row r="22" spans="1:15" ht="21.75" customHeight="1">
      <c r="A22" s="23">
        <v>9</v>
      </c>
      <c r="B22" s="25" t="s">
        <v>16</v>
      </c>
      <c r="C22" s="44">
        <v>1751</v>
      </c>
      <c r="D22" s="22">
        <v>0.9</v>
      </c>
      <c r="E22" s="44">
        <f t="shared" si="0"/>
        <v>1575.9</v>
      </c>
      <c r="F22" s="42"/>
      <c r="G22" s="48">
        <f>E22*20%</f>
        <v>315.18000000000006</v>
      </c>
      <c r="H22" s="42"/>
      <c r="I22" s="42"/>
      <c r="J22" s="42"/>
      <c r="K22" s="42"/>
      <c r="L22" s="42"/>
      <c r="M22" s="42">
        <f t="shared" si="3"/>
        <v>157.59000000000003</v>
      </c>
      <c r="N22" s="16">
        <f t="shared" si="4"/>
        <v>2048.67</v>
      </c>
      <c r="O22" s="16">
        <f t="shared" si="1"/>
        <v>24584.04</v>
      </c>
    </row>
    <row r="23" spans="1:15" ht="24" customHeight="1">
      <c r="A23" s="23">
        <f t="shared" si="2"/>
        <v>10</v>
      </c>
      <c r="B23" s="25" t="s">
        <v>17</v>
      </c>
      <c r="C23" s="44">
        <v>1558</v>
      </c>
      <c r="D23" s="22">
        <v>1</v>
      </c>
      <c r="E23" s="44">
        <f t="shared" si="0"/>
        <v>1558</v>
      </c>
      <c r="F23" s="42"/>
      <c r="G23" s="48"/>
      <c r="H23" s="42">
        <v>393.6</v>
      </c>
      <c r="I23" s="42"/>
      <c r="J23" s="42">
        <f>E23*10%</f>
        <v>155.8</v>
      </c>
      <c r="K23" s="42"/>
      <c r="L23" s="42"/>
      <c r="M23" s="42"/>
      <c r="N23" s="16">
        <f t="shared" si="4"/>
        <v>2107.4</v>
      </c>
      <c r="O23" s="16">
        <f t="shared" si="1"/>
        <v>25288.800000000003</v>
      </c>
    </row>
    <row r="24" spans="1:15" ht="27.75" customHeight="1">
      <c r="A24" s="23">
        <f t="shared" si="2"/>
        <v>11</v>
      </c>
      <c r="B24" s="25" t="s">
        <v>18</v>
      </c>
      <c r="C24" s="46">
        <v>1413</v>
      </c>
      <c r="D24" s="47">
        <v>0.5</v>
      </c>
      <c r="E24" s="44">
        <f t="shared" si="0"/>
        <v>706.5</v>
      </c>
      <c r="F24" s="16"/>
      <c r="G24" s="16"/>
      <c r="H24" s="16"/>
      <c r="I24" s="16"/>
      <c r="J24" s="42">
        <f>E24*10%</f>
        <v>70.65</v>
      </c>
      <c r="K24" s="16"/>
      <c r="L24" s="16"/>
      <c r="M24" s="16"/>
      <c r="N24" s="16">
        <f t="shared" si="4"/>
        <v>777.15</v>
      </c>
      <c r="O24" s="16">
        <f t="shared" si="1"/>
        <v>9325.8</v>
      </c>
    </row>
    <row r="25" spans="1:15" ht="23.25" customHeight="1">
      <c r="A25" s="23">
        <f t="shared" si="2"/>
        <v>12</v>
      </c>
      <c r="B25" s="25" t="s">
        <v>19</v>
      </c>
      <c r="C25" s="46">
        <v>1413</v>
      </c>
      <c r="D25" s="24">
        <v>5.75</v>
      </c>
      <c r="E25" s="44">
        <f t="shared" si="0"/>
        <v>8124.75</v>
      </c>
      <c r="F25" s="16"/>
      <c r="G25" s="16"/>
      <c r="H25" s="16"/>
      <c r="I25" s="16"/>
      <c r="J25" s="42">
        <f>E25*10%</f>
        <v>812.475</v>
      </c>
      <c r="K25" s="16"/>
      <c r="L25" s="16"/>
      <c r="M25" s="16"/>
      <c r="N25" s="16">
        <f t="shared" si="4"/>
        <v>8937.225</v>
      </c>
      <c r="O25" s="16">
        <f t="shared" si="1"/>
        <v>107246.70000000001</v>
      </c>
    </row>
    <row r="26" spans="1:15" ht="21.75" customHeight="1">
      <c r="A26" s="23">
        <f>A25+1</f>
        <v>13</v>
      </c>
      <c r="B26" s="25" t="s">
        <v>29</v>
      </c>
      <c r="C26" s="16">
        <v>1413</v>
      </c>
      <c r="D26" s="24">
        <v>1.3</v>
      </c>
      <c r="E26" s="16">
        <f t="shared" si="0"/>
        <v>1836.9</v>
      </c>
      <c r="F26" s="16"/>
      <c r="G26" s="16"/>
      <c r="H26" s="16"/>
      <c r="I26" s="16"/>
      <c r="J26" s="16">
        <f>E26*10%</f>
        <v>183.69000000000003</v>
      </c>
      <c r="K26" s="16"/>
      <c r="L26" s="16"/>
      <c r="M26" s="16"/>
      <c r="N26" s="16">
        <f t="shared" si="4"/>
        <v>2020.5900000000001</v>
      </c>
      <c r="O26" s="16">
        <f t="shared" si="1"/>
        <v>24247.08</v>
      </c>
    </row>
    <row r="27" spans="1:15" ht="18.75">
      <c r="A27" s="23">
        <f aca="true" t="shared" si="5" ref="A27:A33">A26+1</f>
        <v>14</v>
      </c>
      <c r="B27" s="25" t="s">
        <v>20</v>
      </c>
      <c r="C27" s="16">
        <v>1558</v>
      </c>
      <c r="D27" s="24">
        <v>1</v>
      </c>
      <c r="E27" s="16">
        <f t="shared" si="0"/>
        <v>1558</v>
      </c>
      <c r="F27" s="16"/>
      <c r="G27" s="16"/>
      <c r="H27" s="16"/>
      <c r="I27" s="16"/>
      <c r="J27" s="16"/>
      <c r="K27" s="16"/>
      <c r="L27" s="16"/>
      <c r="M27" s="16"/>
      <c r="N27" s="16">
        <f t="shared" si="4"/>
        <v>1558</v>
      </c>
      <c r="O27" s="16">
        <f t="shared" si="1"/>
        <v>18696</v>
      </c>
    </row>
    <row r="28" spans="1:15" ht="18.75">
      <c r="A28" s="23">
        <f t="shared" si="5"/>
        <v>15</v>
      </c>
      <c r="B28" s="25" t="s">
        <v>21</v>
      </c>
      <c r="C28" s="16">
        <v>1413</v>
      </c>
      <c r="D28" s="24">
        <v>2</v>
      </c>
      <c r="E28" s="16">
        <f t="shared" si="0"/>
        <v>2826</v>
      </c>
      <c r="F28" s="16"/>
      <c r="G28" s="16"/>
      <c r="H28" s="16"/>
      <c r="I28" s="16"/>
      <c r="J28" s="16"/>
      <c r="K28" s="16"/>
      <c r="L28" s="16">
        <f>E28*8%</f>
        <v>226.08</v>
      </c>
      <c r="M28" s="16"/>
      <c r="N28" s="16">
        <f t="shared" si="4"/>
        <v>3052.08</v>
      </c>
      <c r="O28" s="16">
        <f t="shared" si="1"/>
        <v>36624.96</v>
      </c>
    </row>
    <row r="29" spans="1:15" ht="18.75">
      <c r="A29" s="23">
        <f t="shared" si="5"/>
        <v>16</v>
      </c>
      <c r="B29" s="25" t="s">
        <v>22</v>
      </c>
      <c r="C29" s="16">
        <v>1378</v>
      </c>
      <c r="D29" s="24">
        <v>0.5</v>
      </c>
      <c r="E29" s="16">
        <f t="shared" si="0"/>
        <v>689</v>
      </c>
      <c r="F29" s="16"/>
      <c r="G29" s="16"/>
      <c r="H29" s="16"/>
      <c r="I29" s="16"/>
      <c r="J29" s="16">
        <f>E29*10%</f>
        <v>68.9</v>
      </c>
      <c r="K29" s="16"/>
      <c r="L29" s="16"/>
      <c r="M29" s="16"/>
      <c r="N29" s="16">
        <f t="shared" si="4"/>
        <v>757.9</v>
      </c>
      <c r="O29" s="16">
        <f t="shared" si="1"/>
        <v>9094.8</v>
      </c>
    </row>
    <row r="30" spans="1:15" ht="24" customHeight="1">
      <c r="A30" s="23">
        <f t="shared" si="5"/>
        <v>17</v>
      </c>
      <c r="B30" s="25" t="s">
        <v>31</v>
      </c>
      <c r="C30" s="16">
        <v>1378</v>
      </c>
      <c r="D30" s="24">
        <v>0.5</v>
      </c>
      <c r="E30" s="16">
        <f t="shared" si="0"/>
        <v>689</v>
      </c>
      <c r="F30" s="16"/>
      <c r="G30" s="16"/>
      <c r="H30" s="16"/>
      <c r="I30" s="16"/>
      <c r="J30" s="16"/>
      <c r="K30" s="16"/>
      <c r="L30" s="16"/>
      <c r="M30" s="16"/>
      <c r="N30" s="16">
        <f t="shared" si="4"/>
        <v>689</v>
      </c>
      <c r="O30" s="16">
        <f t="shared" si="1"/>
        <v>8268</v>
      </c>
    </row>
    <row r="31" spans="1:15" ht="19.5" customHeight="1">
      <c r="A31" s="23">
        <f t="shared" si="5"/>
        <v>18</v>
      </c>
      <c r="B31" s="25" t="s">
        <v>40</v>
      </c>
      <c r="C31" s="16">
        <v>1383</v>
      </c>
      <c r="D31" s="24">
        <v>1</v>
      </c>
      <c r="E31" s="16">
        <f t="shared" si="0"/>
        <v>1383</v>
      </c>
      <c r="F31" s="16"/>
      <c r="G31" s="16"/>
      <c r="H31" s="16"/>
      <c r="I31" s="16"/>
      <c r="J31" s="16"/>
      <c r="K31" s="16"/>
      <c r="L31" s="16"/>
      <c r="M31" s="16"/>
      <c r="N31" s="16">
        <f t="shared" si="4"/>
        <v>1383</v>
      </c>
      <c r="O31" s="16">
        <f t="shared" si="1"/>
        <v>16596</v>
      </c>
    </row>
    <row r="32" spans="1:15" ht="19.5" customHeight="1">
      <c r="A32" s="23">
        <f t="shared" si="5"/>
        <v>19</v>
      </c>
      <c r="B32" s="25" t="s">
        <v>23</v>
      </c>
      <c r="C32" s="16">
        <v>1383</v>
      </c>
      <c r="D32" s="24">
        <v>1</v>
      </c>
      <c r="E32" s="16">
        <f t="shared" si="0"/>
        <v>1383</v>
      </c>
      <c r="F32" s="16"/>
      <c r="G32" s="16"/>
      <c r="H32" s="16"/>
      <c r="I32" s="16">
        <f>E32*4%</f>
        <v>55.32</v>
      </c>
      <c r="J32" s="16"/>
      <c r="K32" s="16"/>
      <c r="L32" s="16"/>
      <c r="M32" s="16"/>
      <c r="N32" s="16">
        <f>E32+I32</f>
        <v>1438.32</v>
      </c>
      <c r="O32" s="16">
        <f t="shared" si="1"/>
        <v>17259.84</v>
      </c>
    </row>
    <row r="33" spans="1:15" ht="19.5" customHeight="1">
      <c r="A33" s="23">
        <f t="shared" si="5"/>
        <v>20</v>
      </c>
      <c r="B33" s="25" t="s">
        <v>24</v>
      </c>
      <c r="C33" s="16">
        <v>1383</v>
      </c>
      <c r="D33" s="24">
        <v>1</v>
      </c>
      <c r="E33" s="16">
        <f t="shared" si="0"/>
        <v>1383</v>
      </c>
      <c r="F33" s="16"/>
      <c r="G33" s="16"/>
      <c r="H33" s="16"/>
      <c r="I33" s="16"/>
      <c r="J33" s="16"/>
      <c r="K33" s="16">
        <f>E33*0.4</f>
        <v>553.2</v>
      </c>
      <c r="L33" s="16"/>
      <c r="M33" s="16"/>
      <c r="N33" s="16">
        <f t="shared" si="4"/>
        <v>1936.2</v>
      </c>
      <c r="O33" s="16">
        <f t="shared" si="1"/>
        <v>23234.4</v>
      </c>
    </row>
    <row r="34" spans="1:15" ht="19.5" customHeight="1">
      <c r="A34" s="23">
        <v>21</v>
      </c>
      <c r="B34" s="25" t="s">
        <v>25</v>
      </c>
      <c r="C34" s="16">
        <v>1994</v>
      </c>
      <c r="D34" s="24">
        <v>1</v>
      </c>
      <c r="E34" s="16">
        <f t="shared" si="0"/>
        <v>1994</v>
      </c>
      <c r="F34" s="16"/>
      <c r="G34" s="16">
        <f>(E34+I34)*20%</f>
        <v>498.5</v>
      </c>
      <c r="H34" s="16"/>
      <c r="I34" s="16">
        <f>E34*25%</f>
        <v>498.5</v>
      </c>
      <c r="J34" s="16"/>
      <c r="K34" s="16"/>
      <c r="L34" s="16"/>
      <c r="M34" s="16">
        <f>(E34+I34)*10%</f>
        <v>249.25</v>
      </c>
      <c r="N34" s="16">
        <f t="shared" si="4"/>
        <v>2741.75</v>
      </c>
      <c r="O34" s="16">
        <f t="shared" si="1"/>
        <v>32901</v>
      </c>
    </row>
    <row r="35" spans="1:15" ht="19.5" customHeight="1">
      <c r="A35" s="23">
        <v>22</v>
      </c>
      <c r="B35" s="25" t="s">
        <v>32</v>
      </c>
      <c r="C35" s="16">
        <v>2145</v>
      </c>
      <c r="D35" s="24">
        <v>1</v>
      </c>
      <c r="E35" s="16">
        <f t="shared" si="0"/>
        <v>2145</v>
      </c>
      <c r="F35" s="16"/>
      <c r="G35" s="16"/>
      <c r="H35" s="16">
        <f>E35*30%</f>
        <v>643.5</v>
      </c>
      <c r="I35" s="16"/>
      <c r="J35" s="16"/>
      <c r="K35" s="16"/>
      <c r="L35" s="16"/>
      <c r="M35" s="16">
        <f>E35*10%</f>
        <v>214.5</v>
      </c>
      <c r="N35" s="16">
        <f t="shared" si="4"/>
        <v>3003</v>
      </c>
      <c r="O35" s="16">
        <f t="shared" si="1"/>
        <v>36036</v>
      </c>
    </row>
    <row r="36" spans="1:15" ht="48" customHeight="1">
      <c r="A36" s="17"/>
      <c r="B36" s="17" t="s">
        <v>2</v>
      </c>
      <c r="C36" s="18">
        <f>SUM(C14:C35)</f>
        <v>37392</v>
      </c>
      <c r="D36" s="17">
        <f>SUM(D14:D35)</f>
        <v>31.250000000000004</v>
      </c>
      <c r="E36" s="18">
        <f>SUM(E14:E35)</f>
        <v>52571.15</v>
      </c>
      <c r="F36" s="18">
        <f>SUM(F16:F24)</f>
        <v>787.95</v>
      </c>
      <c r="G36" s="18">
        <v>1611.7</v>
      </c>
      <c r="H36" s="18">
        <f>SUM(H14:H25)+SUM(H26:H34)</f>
        <v>4420.8</v>
      </c>
      <c r="I36" s="18">
        <f>SUM(I31:I35)</f>
        <v>553.82</v>
      </c>
      <c r="J36" s="18">
        <f>SUM(J14:J25)+SUM(J26:J34)</f>
        <v>1291.5149999999999</v>
      </c>
      <c r="K36" s="18">
        <f>SUM(K14:K25)+SUM(K26:K34)</f>
        <v>553.2</v>
      </c>
      <c r="L36" s="18">
        <f>SUM(L14:L25)+SUM(L26:L34)</f>
        <v>226.08</v>
      </c>
      <c r="M36" s="18">
        <v>5058.78</v>
      </c>
      <c r="N36" s="18">
        <f>SUM(N14:N35)</f>
        <v>65620.345</v>
      </c>
      <c r="O36" s="18">
        <f>SUM(O14:O35)</f>
        <v>787444.14</v>
      </c>
    </row>
    <row r="37" spans="1:15" ht="19.5" customHeight="1" hidden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 ht="19.5" customHeight="1" hidden="1">
      <c r="B38" s="10" t="s">
        <v>37</v>
      </c>
      <c r="C38" s="10"/>
      <c r="D38" s="10"/>
      <c r="E38" s="10"/>
      <c r="G38" s="10"/>
      <c r="H38" s="13" t="s">
        <v>38</v>
      </c>
      <c r="I38" s="13"/>
      <c r="J38" s="13"/>
      <c r="K38" s="10"/>
      <c r="L38" s="10"/>
      <c r="M38" s="10"/>
      <c r="N38" s="2"/>
      <c r="O38" s="2"/>
    </row>
    <row r="39" spans="2:15" ht="19.5" customHeight="1" hidden="1">
      <c r="B39" s="12"/>
      <c r="C39" s="12"/>
      <c r="D39" s="12"/>
      <c r="E39" s="12"/>
      <c r="F39" s="12"/>
      <c r="G39" s="12"/>
      <c r="H39" s="94"/>
      <c r="I39" s="94"/>
      <c r="J39" s="94"/>
      <c r="K39" s="12"/>
      <c r="L39" s="12"/>
      <c r="M39" s="12"/>
      <c r="N39" s="2"/>
      <c r="O39" s="2"/>
    </row>
    <row r="40" spans="2:15" ht="19.5" customHeight="1" hidden="1">
      <c r="B40" s="10" t="s">
        <v>33</v>
      </c>
      <c r="C40" s="10"/>
      <c r="D40" s="10"/>
      <c r="E40" s="10"/>
      <c r="G40" s="10"/>
      <c r="H40" s="10" t="s">
        <v>39</v>
      </c>
      <c r="I40" s="10"/>
      <c r="J40" s="10"/>
      <c r="K40" s="10"/>
      <c r="L40" s="10"/>
      <c r="M40" s="10"/>
      <c r="N40" s="2"/>
      <c r="O40" s="2"/>
    </row>
    <row r="41" ht="19.5" customHeight="1" hidden="1"/>
    <row r="42" ht="19.5" customHeight="1" hidden="1"/>
    <row r="43" ht="19.5" customHeight="1" hidden="1"/>
    <row r="44" ht="19.5" customHeight="1" hidden="1"/>
    <row r="45" ht="19.5" customHeight="1"/>
    <row r="46" spans="2:6" ht="19.5" customHeight="1">
      <c r="B46" s="61" t="s">
        <v>55</v>
      </c>
      <c r="C46" s="61"/>
      <c r="D46" s="61"/>
      <c r="E46" s="61"/>
      <c r="F46" s="61" t="s">
        <v>54</v>
      </c>
    </row>
    <row r="47" spans="2:6" ht="28.5" customHeight="1">
      <c r="B47" s="61" t="s">
        <v>33</v>
      </c>
      <c r="C47" s="61"/>
      <c r="D47" s="61"/>
      <c r="E47" s="61"/>
      <c r="F47" s="61" t="s">
        <v>39</v>
      </c>
    </row>
    <row r="49" ht="12.75">
      <c r="P49" s="2"/>
    </row>
  </sheetData>
  <sheetProtection/>
  <mergeCells count="18">
    <mergeCell ref="H39:J39"/>
    <mergeCell ref="E11:E13"/>
    <mergeCell ref="C11:C13"/>
    <mergeCell ref="M6:O6"/>
    <mergeCell ref="O11:O13"/>
    <mergeCell ref="F8:H8"/>
    <mergeCell ref="F11:H11"/>
    <mergeCell ref="J11:M11"/>
    <mergeCell ref="M5:O5"/>
    <mergeCell ref="A2:O2"/>
    <mergeCell ref="N11:N13"/>
    <mergeCell ref="F12:F13"/>
    <mergeCell ref="H12:H13"/>
    <mergeCell ref="G12:G13"/>
    <mergeCell ref="B4:C4"/>
    <mergeCell ref="A11:A13"/>
    <mergeCell ref="B11:B13"/>
    <mergeCell ref="D11:D13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7"/>
  <sheetViews>
    <sheetView view="pageBreakPreview" zoomScale="85" zoomScaleNormal="70" zoomScaleSheetLayoutView="85" zoomScalePageLayoutView="0" workbookViewId="0" topLeftCell="A1">
      <selection activeCell="H16" sqref="H16"/>
    </sheetView>
  </sheetViews>
  <sheetFormatPr defaultColWidth="9.00390625" defaultRowHeight="12.75"/>
  <cols>
    <col min="1" max="1" width="4.875" style="0" customWidth="1"/>
    <col min="2" max="2" width="27.25390625" style="0" customWidth="1"/>
    <col min="3" max="3" width="18.875" style="0" customWidth="1"/>
    <col min="4" max="4" width="14.25390625" style="0" customWidth="1"/>
    <col min="5" max="5" width="15.75390625" style="0" customWidth="1"/>
    <col min="6" max="6" width="16.75390625" style="0" customWidth="1"/>
    <col min="7" max="7" width="17.375" style="0" customWidth="1"/>
    <col min="8" max="8" width="17.25390625" style="0" customWidth="1"/>
    <col min="9" max="9" width="16.375" style="0" customWidth="1"/>
    <col min="10" max="10" width="18.625" style="0" customWidth="1"/>
    <col min="11" max="11" width="16.75390625" style="0" customWidth="1"/>
    <col min="12" max="12" width="13.75390625" style="0" customWidth="1"/>
    <col min="13" max="13" width="16.375" style="0" customWidth="1"/>
    <col min="14" max="14" width="16.125" style="0" customWidth="1"/>
    <col min="15" max="15" width="17.00390625" style="0" customWidth="1"/>
  </cols>
  <sheetData>
    <row r="1" spans="11:12" ht="27" customHeight="1">
      <c r="K1" s="21"/>
      <c r="L1" s="21"/>
    </row>
    <row r="2" spans="1:15" ht="15.75">
      <c r="A2" s="104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12.75">
      <c r="A3" s="76" t="s">
        <v>42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12.75">
      <c r="A4" s="76" t="s">
        <v>43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ht="12.7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7" ht="18">
      <c r="A6" s="101" t="s">
        <v>30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Q6" s="45"/>
    </row>
    <row r="7" spans="1:15" ht="12.75">
      <c r="A7" s="101" t="s">
        <v>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</row>
    <row r="8" spans="1:15" ht="12.75">
      <c r="A8" s="96" t="s">
        <v>27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</row>
    <row r="9" spans="1:15" ht="18.75" customHeight="1">
      <c r="A9" s="8"/>
      <c r="B9" s="9"/>
      <c r="C9" s="9"/>
      <c r="D9" s="9"/>
      <c r="E9" s="9"/>
      <c r="F9" s="21" t="s">
        <v>34</v>
      </c>
      <c r="G9" s="9"/>
      <c r="H9" s="9"/>
      <c r="I9" s="9"/>
      <c r="J9" s="9"/>
      <c r="K9" s="9"/>
      <c r="L9" s="9"/>
      <c r="M9" s="9"/>
      <c r="N9" s="9"/>
      <c r="O9" s="9"/>
    </row>
    <row r="10" spans="1:18" ht="19.5" customHeight="1">
      <c r="A10" s="3"/>
      <c r="B10" s="4"/>
      <c r="C10" s="4"/>
      <c r="D10" s="2"/>
      <c r="E10" s="2"/>
      <c r="F10" s="21" t="s">
        <v>35</v>
      </c>
      <c r="G10" s="2"/>
      <c r="H10" s="2"/>
      <c r="I10" s="2"/>
      <c r="J10" s="2"/>
      <c r="K10" s="2"/>
      <c r="L10" s="2"/>
      <c r="M10" s="2"/>
      <c r="N10" s="2"/>
      <c r="O10" s="2"/>
      <c r="R10" s="7"/>
    </row>
    <row r="11" spans="1:15" ht="12.75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8" customHeight="1">
      <c r="A12" s="82" t="s">
        <v>0</v>
      </c>
      <c r="B12" s="82" t="s">
        <v>5</v>
      </c>
      <c r="C12" s="84" t="s">
        <v>7</v>
      </c>
      <c r="D12" s="82" t="s">
        <v>6</v>
      </c>
      <c r="E12" s="84" t="s">
        <v>7</v>
      </c>
      <c r="F12" s="89" t="s">
        <v>8</v>
      </c>
      <c r="G12" s="90"/>
      <c r="H12" s="90"/>
      <c r="I12" s="52"/>
      <c r="J12" s="82" t="s">
        <v>9</v>
      </c>
      <c r="K12" s="82"/>
      <c r="L12" s="82"/>
      <c r="M12" s="82"/>
      <c r="N12" s="82" t="s">
        <v>1</v>
      </c>
      <c r="O12" s="83" t="s">
        <v>10</v>
      </c>
    </row>
    <row r="13" spans="1:15" ht="36" customHeight="1">
      <c r="A13" s="82"/>
      <c r="B13" s="82"/>
      <c r="C13" s="85"/>
      <c r="D13" s="82"/>
      <c r="E13" s="85"/>
      <c r="F13" s="91">
        <v>0.1</v>
      </c>
      <c r="G13" s="92">
        <v>0.2</v>
      </c>
      <c r="H13" s="91">
        <v>0.3</v>
      </c>
      <c r="I13" s="15">
        <v>0.04</v>
      </c>
      <c r="J13" s="14" t="s">
        <v>11</v>
      </c>
      <c r="K13" s="14" t="s">
        <v>12</v>
      </c>
      <c r="L13" s="14" t="s">
        <v>36</v>
      </c>
      <c r="M13" s="14" t="s">
        <v>28</v>
      </c>
      <c r="N13" s="82"/>
      <c r="O13" s="100"/>
    </row>
    <row r="14" spans="1:15" ht="21.75" customHeight="1">
      <c r="A14" s="82"/>
      <c r="B14" s="83"/>
      <c r="C14" s="86"/>
      <c r="D14" s="82"/>
      <c r="E14" s="86"/>
      <c r="F14" s="82"/>
      <c r="G14" s="93"/>
      <c r="H14" s="82"/>
      <c r="I14" s="14"/>
      <c r="J14" s="15">
        <v>0.1</v>
      </c>
      <c r="K14" s="15">
        <v>0.4</v>
      </c>
      <c r="L14" s="15">
        <v>0.08</v>
      </c>
      <c r="M14" s="15">
        <v>0.1</v>
      </c>
      <c r="N14" s="82"/>
      <c r="O14" s="93"/>
    </row>
    <row r="15" spans="1:15" ht="24" customHeight="1">
      <c r="A15" s="23">
        <v>1</v>
      </c>
      <c r="B15" s="25" t="s">
        <v>13</v>
      </c>
      <c r="C15" s="44">
        <v>2062</v>
      </c>
      <c r="D15" s="22">
        <v>1</v>
      </c>
      <c r="E15" s="44">
        <f aca="true" t="shared" si="0" ref="E15:E28">C15*D15</f>
        <v>2062</v>
      </c>
      <c r="F15" s="42"/>
      <c r="G15" s="48">
        <v>412.4</v>
      </c>
      <c r="H15" s="42"/>
      <c r="I15" s="42"/>
      <c r="J15" s="42"/>
      <c r="K15" s="42"/>
      <c r="L15" s="42"/>
      <c r="M15" s="42">
        <v>206.2</v>
      </c>
      <c r="N15" s="16">
        <f>E15+F15+G15+H15+J15+K15+L15+M15</f>
        <v>2680.6</v>
      </c>
      <c r="O15" s="16">
        <f aca="true" t="shared" si="1" ref="O15:O28">N15*12</f>
        <v>32167.199999999997</v>
      </c>
    </row>
    <row r="16" spans="1:15" ht="24" customHeight="1">
      <c r="A16" s="23">
        <f aca="true" t="shared" si="2" ref="A16:A28">A15+1</f>
        <v>2</v>
      </c>
      <c r="B16" s="25" t="s">
        <v>14</v>
      </c>
      <c r="C16" s="44">
        <v>1678</v>
      </c>
      <c r="D16" s="22">
        <v>1.8</v>
      </c>
      <c r="E16" s="44">
        <f t="shared" si="0"/>
        <v>3020.4</v>
      </c>
      <c r="F16" s="42"/>
      <c r="G16" s="48"/>
      <c r="H16" s="42">
        <v>906.12</v>
      </c>
      <c r="I16" s="42"/>
      <c r="J16" s="42"/>
      <c r="K16" s="42"/>
      <c r="L16" s="42"/>
      <c r="M16" s="42">
        <v>302.04</v>
      </c>
      <c r="N16" s="16">
        <f>E16+F16+G16+H16+J16+K16+L16+M16</f>
        <v>4228.56</v>
      </c>
      <c r="O16" s="16">
        <f t="shared" si="1"/>
        <v>50742.72</v>
      </c>
    </row>
    <row r="17" spans="1:15" ht="24" customHeight="1">
      <c r="A17" s="23">
        <f t="shared" si="2"/>
        <v>3</v>
      </c>
      <c r="B17" s="25" t="s">
        <v>14</v>
      </c>
      <c r="C17" s="44">
        <v>1806</v>
      </c>
      <c r="D17" s="22">
        <v>1.8</v>
      </c>
      <c r="E17" s="44">
        <f t="shared" si="0"/>
        <v>3250.8</v>
      </c>
      <c r="F17" s="42"/>
      <c r="G17" s="48"/>
      <c r="H17" s="42">
        <f>E17*30%</f>
        <v>975.24</v>
      </c>
      <c r="I17" s="42"/>
      <c r="J17" s="42"/>
      <c r="K17" s="42"/>
      <c r="L17" s="42"/>
      <c r="M17" s="42">
        <v>325.08</v>
      </c>
      <c r="N17" s="16">
        <f>E17+F17+G17+H17+J17+K17+L17+M17</f>
        <v>4551.12</v>
      </c>
      <c r="O17" s="16">
        <f t="shared" si="1"/>
        <v>54613.44</v>
      </c>
    </row>
    <row r="18" spans="1:15" ht="24" customHeight="1">
      <c r="A18" s="23">
        <v>4</v>
      </c>
      <c r="B18" s="25" t="s">
        <v>14</v>
      </c>
      <c r="C18" s="44">
        <v>1474</v>
      </c>
      <c r="D18" s="22">
        <v>0.9</v>
      </c>
      <c r="E18" s="44">
        <f t="shared" si="0"/>
        <v>1326.6000000000001</v>
      </c>
      <c r="F18" s="42">
        <v>132.66</v>
      </c>
      <c r="G18" s="48"/>
      <c r="H18" s="42"/>
      <c r="I18" s="42"/>
      <c r="J18" s="42"/>
      <c r="K18" s="42"/>
      <c r="L18" s="42"/>
      <c r="M18" s="42">
        <v>132.66</v>
      </c>
      <c r="N18" s="16">
        <f>E18+F18+G18+H18+J18+K18+L18+M18</f>
        <v>1591.9200000000003</v>
      </c>
      <c r="O18" s="16">
        <f t="shared" si="1"/>
        <v>19103.040000000005</v>
      </c>
    </row>
    <row r="19" spans="1:15" ht="24" customHeight="1">
      <c r="A19" s="23">
        <v>5</v>
      </c>
      <c r="B19" s="25" t="s">
        <v>14</v>
      </c>
      <c r="C19" s="44">
        <v>1474</v>
      </c>
      <c r="D19" s="22">
        <v>2.7</v>
      </c>
      <c r="E19" s="44">
        <f t="shared" si="0"/>
        <v>3979.8</v>
      </c>
      <c r="F19" s="42"/>
      <c r="G19" s="48"/>
      <c r="H19" s="42">
        <v>1193.94</v>
      </c>
      <c r="I19" s="42"/>
      <c r="J19" s="42"/>
      <c r="K19" s="42"/>
      <c r="L19" s="42"/>
      <c r="M19" s="42">
        <v>397.98</v>
      </c>
      <c r="N19" s="16">
        <f>E19+F19+G19+H19+J19+K19+L19+M19</f>
        <v>5571.719999999999</v>
      </c>
      <c r="O19" s="16">
        <f t="shared" si="1"/>
        <v>66860.63999999998</v>
      </c>
    </row>
    <row r="20" spans="1:15" ht="24" customHeight="1">
      <c r="A20" s="23">
        <v>6</v>
      </c>
      <c r="B20" s="25" t="s">
        <v>14</v>
      </c>
      <c r="C20" s="44">
        <v>1474</v>
      </c>
      <c r="D20" s="22">
        <v>0.9</v>
      </c>
      <c r="E20" s="44">
        <f t="shared" si="0"/>
        <v>1326.6000000000001</v>
      </c>
      <c r="F20" s="42">
        <v>132.66</v>
      </c>
      <c r="G20" s="48"/>
      <c r="H20" s="42"/>
      <c r="I20" s="42"/>
      <c r="J20" s="42"/>
      <c r="K20" s="51"/>
      <c r="L20" s="42"/>
      <c r="M20" s="42">
        <v>132.66</v>
      </c>
      <c r="N20" s="16">
        <f>E20+F20+G20+H20+J20+K19+L20+M20</f>
        <v>1591.9200000000003</v>
      </c>
      <c r="O20" s="16">
        <f t="shared" si="1"/>
        <v>19103.040000000005</v>
      </c>
    </row>
    <row r="21" spans="1:15" ht="24" customHeight="1">
      <c r="A21" s="23">
        <f t="shared" si="2"/>
        <v>7</v>
      </c>
      <c r="B21" s="25" t="s">
        <v>14</v>
      </c>
      <c r="C21" s="44">
        <v>1678</v>
      </c>
      <c r="D21" s="22">
        <v>0.9</v>
      </c>
      <c r="E21" s="44">
        <f t="shared" si="0"/>
        <v>1510.2</v>
      </c>
      <c r="F21" s="42"/>
      <c r="G21" s="48">
        <v>302.04</v>
      </c>
      <c r="H21" s="42"/>
      <c r="I21" s="42"/>
      <c r="J21" s="42"/>
      <c r="K21" s="42"/>
      <c r="L21" s="42"/>
      <c r="M21" s="42">
        <v>151.02</v>
      </c>
      <c r="N21" s="16">
        <f aca="true" t="shared" si="3" ref="N21:N28">E21+F21+G21+H21+J21+K21+L21+M21</f>
        <v>1963.26</v>
      </c>
      <c r="O21" s="16">
        <f t="shared" si="1"/>
        <v>23559.12</v>
      </c>
    </row>
    <row r="22" spans="1:15" ht="24" customHeight="1">
      <c r="A22" s="23">
        <f t="shared" si="2"/>
        <v>8</v>
      </c>
      <c r="B22" s="25" t="s">
        <v>14</v>
      </c>
      <c r="C22" s="44">
        <v>1474</v>
      </c>
      <c r="D22" s="22">
        <v>0.9</v>
      </c>
      <c r="E22" s="44">
        <f t="shared" si="0"/>
        <v>1326.6000000000001</v>
      </c>
      <c r="F22" s="42">
        <v>132.66</v>
      </c>
      <c r="G22" s="48"/>
      <c r="H22" s="42"/>
      <c r="I22" s="42"/>
      <c r="J22" s="42"/>
      <c r="K22" s="42"/>
      <c r="L22" s="42"/>
      <c r="M22" s="42">
        <v>132.66</v>
      </c>
      <c r="N22" s="16">
        <f t="shared" si="3"/>
        <v>1591.9200000000003</v>
      </c>
      <c r="O22" s="16">
        <f t="shared" si="1"/>
        <v>19103.040000000005</v>
      </c>
    </row>
    <row r="23" spans="1:15" ht="24" customHeight="1">
      <c r="A23" s="23">
        <f t="shared" si="2"/>
        <v>9</v>
      </c>
      <c r="B23" s="25" t="s">
        <v>14</v>
      </c>
      <c r="C23" s="44">
        <v>1474</v>
      </c>
      <c r="D23" s="22">
        <v>0.9</v>
      </c>
      <c r="E23" s="44">
        <f t="shared" si="0"/>
        <v>1326.6000000000001</v>
      </c>
      <c r="F23" s="42"/>
      <c r="G23" s="48">
        <v>251.46</v>
      </c>
      <c r="H23" s="42"/>
      <c r="I23" s="42"/>
      <c r="J23" s="42"/>
      <c r="K23" s="42"/>
      <c r="L23" s="42"/>
      <c r="M23" s="42">
        <v>125.73</v>
      </c>
      <c r="N23" s="16">
        <f t="shared" si="3"/>
        <v>1703.7900000000002</v>
      </c>
      <c r="O23" s="16">
        <f t="shared" si="1"/>
        <v>20445.480000000003</v>
      </c>
    </row>
    <row r="24" spans="1:15" ht="24" customHeight="1">
      <c r="A24" s="23">
        <f t="shared" si="2"/>
        <v>10</v>
      </c>
      <c r="B24" s="25" t="s">
        <v>15</v>
      </c>
      <c r="C24" s="44">
        <v>1678</v>
      </c>
      <c r="D24" s="22">
        <v>1</v>
      </c>
      <c r="E24" s="44">
        <f t="shared" si="0"/>
        <v>1678</v>
      </c>
      <c r="F24" s="42"/>
      <c r="G24" s="48"/>
      <c r="H24" s="42">
        <v>503.4</v>
      </c>
      <c r="I24" s="42"/>
      <c r="J24" s="42"/>
      <c r="K24" s="42"/>
      <c r="L24" s="42"/>
      <c r="M24" s="42">
        <v>167.8</v>
      </c>
      <c r="N24" s="16">
        <f t="shared" si="3"/>
        <v>2349.2000000000003</v>
      </c>
      <c r="O24" s="16">
        <f t="shared" si="1"/>
        <v>28190.4</v>
      </c>
    </row>
    <row r="25" spans="1:15" ht="24" customHeight="1">
      <c r="A25" s="23">
        <f t="shared" si="2"/>
        <v>11</v>
      </c>
      <c r="B25" s="25" t="s">
        <v>16</v>
      </c>
      <c r="C25" s="44">
        <v>1474</v>
      </c>
      <c r="D25" s="22">
        <v>0.9</v>
      </c>
      <c r="E25" s="44">
        <f t="shared" si="0"/>
        <v>1326.6000000000001</v>
      </c>
      <c r="F25" s="42">
        <v>132.66</v>
      </c>
      <c r="G25" s="48"/>
      <c r="H25" s="42"/>
      <c r="I25" s="42"/>
      <c r="J25" s="42"/>
      <c r="K25" s="42"/>
      <c r="L25" s="42"/>
      <c r="M25" s="42">
        <v>132.66</v>
      </c>
      <c r="N25" s="16">
        <f t="shared" si="3"/>
        <v>1591.9200000000003</v>
      </c>
      <c r="O25" s="16">
        <f t="shared" si="1"/>
        <v>19103.040000000005</v>
      </c>
    </row>
    <row r="26" spans="1:15" ht="24" customHeight="1">
      <c r="A26" s="23">
        <f t="shared" si="2"/>
        <v>12</v>
      </c>
      <c r="B26" s="25" t="s">
        <v>17</v>
      </c>
      <c r="C26" s="44">
        <v>1312</v>
      </c>
      <c r="D26" s="22">
        <v>1</v>
      </c>
      <c r="E26" s="44">
        <f t="shared" si="0"/>
        <v>1312</v>
      </c>
      <c r="F26" s="42"/>
      <c r="G26" s="48"/>
      <c r="H26" s="42">
        <v>393.6</v>
      </c>
      <c r="I26" s="42"/>
      <c r="J26" s="42">
        <f>E26*10%</f>
        <v>131.20000000000002</v>
      </c>
      <c r="K26" s="42"/>
      <c r="L26" s="42"/>
      <c r="M26" s="42"/>
      <c r="N26" s="16">
        <f t="shared" si="3"/>
        <v>1836.8</v>
      </c>
      <c r="O26" s="16">
        <f t="shared" si="1"/>
        <v>22041.6</v>
      </c>
    </row>
    <row r="27" spans="1:15" ht="24" customHeight="1">
      <c r="A27" s="23">
        <f t="shared" si="2"/>
        <v>13</v>
      </c>
      <c r="B27" s="25" t="s">
        <v>18</v>
      </c>
      <c r="C27" s="46">
        <v>1253</v>
      </c>
      <c r="D27" s="47">
        <v>0.5</v>
      </c>
      <c r="E27" s="44">
        <f t="shared" si="0"/>
        <v>626.5</v>
      </c>
      <c r="F27" s="16"/>
      <c r="G27" s="16"/>
      <c r="H27" s="16"/>
      <c r="I27" s="16"/>
      <c r="J27" s="42">
        <f>E27*10%</f>
        <v>62.650000000000006</v>
      </c>
      <c r="K27" s="16"/>
      <c r="L27" s="16"/>
      <c r="M27" s="16"/>
      <c r="N27" s="16">
        <f t="shared" si="3"/>
        <v>689.15</v>
      </c>
      <c r="O27" s="16">
        <f t="shared" si="1"/>
        <v>8269.8</v>
      </c>
    </row>
    <row r="28" spans="1:15" ht="24" customHeight="1">
      <c r="A28" s="23">
        <f t="shared" si="2"/>
        <v>14</v>
      </c>
      <c r="B28" s="25" t="s">
        <v>19</v>
      </c>
      <c r="C28" s="46">
        <v>1253</v>
      </c>
      <c r="D28" s="24">
        <v>5.75</v>
      </c>
      <c r="E28" s="44">
        <f t="shared" si="0"/>
        <v>7204.75</v>
      </c>
      <c r="F28" s="16"/>
      <c r="G28" s="16"/>
      <c r="H28" s="16"/>
      <c r="I28" s="16"/>
      <c r="J28" s="42">
        <f>E28*10%</f>
        <v>720.475</v>
      </c>
      <c r="K28" s="16"/>
      <c r="L28" s="16"/>
      <c r="M28" s="16"/>
      <c r="N28" s="16">
        <f t="shared" si="3"/>
        <v>7925.225</v>
      </c>
      <c r="O28" s="16">
        <f t="shared" si="1"/>
        <v>95102.70000000001</v>
      </c>
    </row>
    <row r="29" spans="1:15" ht="24" customHeight="1">
      <c r="A29" s="23">
        <f>A28+1</f>
        <v>15</v>
      </c>
      <c r="B29" s="25" t="s">
        <v>29</v>
      </c>
      <c r="C29" s="16">
        <v>1253</v>
      </c>
      <c r="D29" s="24">
        <v>1.3</v>
      </c>
      <c r="E29" s="16">
        <f aca="true" t="shared" si="4" ref="E29:E37">C29*D29</f>
        <v>1628.9</v>
      </c>
      <c r="F29" s="16"/>
      <c r="G29" s="16"/>
      <c r="H29" s="16"/>
      <c r="I29" s="16"/>
      <c r="J29" s="16">
        <f>E29*10%</f>
        <v>162.89000000000001</v>
      </c>
      <c r="K29" s="16"/>
      <c r="L29" s="16"/>
      <c r="M29" s="16"/>
      <c r="N29" s="16">
        <f aca="true" t="shared" si="5" ref="N29:N38">E29+F29+G29+H29+J29+K29+L29+M29</f>
        <v>1791.7900000000002</v>
      </c>
      <c r="O29" s="16">
        <f aca="true" t="shared" si="6" ref="O29:O38">N29*12</f>
        <v>21501.480000000003</v>
      </c>
    </row>
    <row r="30" spans="1:15" ht="24" customHeight="1">
      <c r="A30" s="23">
        <f aca="true" t="shared" si="7" ref="A30:A36">A29+1</f>
        <v>16</v>
      </c>
      <c r="B30" s="25" t="s">
        <v>20</v>
      </c>
      <c r="C30" s="16">
        <v>1312</v>
      </c>
      <c r="D30" s="24">
        <v>1</v>
      </c>
      <c r="E30" s="16">
        <f t="shared" si="4"/>
        <v>1312</v>
      </c>
      <c r="F30" s="16"/>
      <c r="G30" s="16"/>
      <c r="H30" s="16"/>
      <c r="I30" s="16"/>
      <c r="J30" s="16"/>
      <c r="K30" s="16"/>
      <c r="L30" s="16"/>
      <c r="M30" s="16"/>
      <c r="N30" s="16">
        <f t="shared" si="5"/>
        <v>1312</v>
      </c>
      <c r="O30" s="16">
        <f t="shared" si="6"/>
        <v>15744</v>
      </c>
    </row>
    <row r="31" spans="1:15" ht="24" customHeight="1">
      <c r="A31" s="23">
        <f t="shared" si="7"/>
        <v>17</v>
      </c>
      <c r="B31" s="25" t="s">
        <v>21</v>
      </c>
      <c r="C31" s="16">
        <v>1253</v>
      </c>
      <c r="D31" s="24">
        <v>2</v>
      </c>
      <c r="E31" s="16">
        <f t="shared" si="4"/>
        <v>2506</v>
      </c>
      <c r="F31" s="16"/>
      <c r="G31" s="16"/>
      <c r="H31" s="16"/>
      <c r="I31" s="16"/>
      <c r="J31" s="16"/>
      <c r="K31" s="16"/>
      <c r="L31" s="16">
        <v>194.88</v>
      </c>
      <c r="M31" s="16"/>
      <c r="N31" s="16">
        <f t="shared" si="5"/>
        <v>2700.88</v>
      </c>
      <c r="O31" s="16">
        <f t="shared" si="6"/>
        <v>32410.56</v>
      </c>
    </row>
    <row r="32" spans="1:15" ht="24" customHeight="1">
      <c r="A32" s="23">
        <f t="shared" si="7"/>
        <v>18</v>
      </c>
      <c r="B32" s="25" t="s">
        <v>22</v>
      </c>
      <c r="C32" s="16">
        <v>1218</v>
      </c>
      <c r="D32" s="24">
        <v>0.5</v>
      </c>
      <c r="E32" s="16">
        <f t="shared" si="4"/>
        <v>609</v>
      </c>
      <c r="F32" s="16"/>
      <c r="G32" s="16"/>
      <c r="H32" s="16"/>
      <c r="I32" s="16"/>
      <c r="J32" s="16">
        <f>E32*10%</f>
        <v>60.900000000000006</v>
      </c>
      <c r="K32" s="16"/>
      <c r="L32" s="16"/>
      <c r="M32" s="16"/>
      <c r="N32" s="16">
        <f t="shared" si="5"/>
        <v>669.9</v>
      </c>
      <c r="O32" s="16">
        <f t="shared" si="6"/>
        <v>8038.799999999999</v>
      </c>
    </row>
    <row r="33" spans="1:15" ht="33" customHeight="1">
      <c r="A33" s="23">
        <f t="shared" si="7"/>
        <v>19</v>
      </c>
      <c r="B33" s="25" t="s">
        <v>31</v>
      </c>
      <c r="C33" s="16">
        <v>1218</v>
      </c>
      <c r="D33" s="24">
        <v>0.5</v>
      </c>
      <c r="E33" s="16">
        <f t="shared" si="4"/>
        <v>609</v>
      </c>
      <c r="F33" s="16"/>
      <c r="G33" s="16"/>
      <c r="H33" s="16"/>
      <c r="I33" s="16"/>
      <c r="J33" s="16"/>
      <c r="K33" s="16"/>
      <c r="L33" s="16"/>
      <c r="M33" s="16"/>
      <c r="N33" s="16">
        <f t="shared" si="5"/>
        <v>609</v>
      </c>
      <c r="O33" s="16">
        <f t="shared" si="6"/>
        <v>7308</v>
      </c>
    </row>
    <row r="34" spans="1:15" ht="42" customHeight="1">
      <c r="A34" s="23">
        <f t="shared" si="7"/>
        <v>20</v>
      </c>
      <c r="B34" s="25" t="s">
        <v>40</v>
      </c>
      <c r="C34" s="16">
        <v>1223</v>
      </c>
      <c r="D34" s="24">
        <v>1</v>
      </c>
      <c r="E34" s="16">
        <f t="shared" si="4"/>
        <v>1223</v>
      </c>
      <c r="F34" s="16"/>
      <c r="G34" s="16"/>
      <c r="H34" s="16"/>
      <c r="I34" s="16"/>
      <c r="J34" s="16"/>
      <c r="K34" s="16"/>
      <c r="L34" s="16"/>
      <c r="M34" s="16"/>
      <c r="N34" s="16">
        <f t="shared" si="5"/>
        <v>1223</v>
      </c>
      <c r="O34" s="16">
        <f t="shared" si="6"/>
        <v>14676</v>
      </c>
    </row>
    <row r="35" spans="1:15" ht="43.5" customHeight="1">
      <c r="A35" s="23">
        <f t="shared" si="7"/>
        <v>21</v>
      </c>
      <c r="B35" s="25" t="s">
        <v>23</v>
      </c>
      <c r="C35" s="16">
        <v>1223</v>
      </c>
      <c r="D35" s="24">
        <v>1</v>
      </c>
      <c r="E35" s="16">
        <f t="shared" si="4"/>
        <v>1223</v>
      </c>
      <c r="F35" s="16"/>
      <c r="G35" s="16"/>
      <c r="H35" s="16"/>
      <c r="I35" s="16">
        <v>48.72</v>
      </c>
      <c r="J35" s="16"/>
      <c r="K35" s="16"/>
      <c r="L35" s="16"/>
      <c r="M35" s="16"/>
      <c r="N35" s="16">
        <f>E35+I35</f>
        <v>1271.72</v>
      </c>
      <c r="O35" s="16">
        <f t="shared" si="6"/>
        <v>15260.64</v>
      </c>
    </row>
    <row r="36" spans="1:15" ht="28.5" customHeight="1">
      <c r="A36" s="23">
        <f t="shared" si="7"/>
        <v>22</v>
      </c>
      <c r="B36" s="25" t="s">
        <v>24</v>
      </c>
      <c r="C36" s="16">
        <v>1223</v>
      </c>
      <c r="D36" s="24">
        <v>1</v>
      </c>
      <c r="E36" s="16">
        <f t="shared" si="4"/>
        <v>1223</v>
      </c>
      <c r="F36" s="16"/>
      <c r="G36" s="16"/>
      <c r="H36" s="16"/>
      <c r="I36" s="16"/>
      <c r="J36" s="16"/>
      <c r="K36" s="16">
        <f>E36*0.4</f>
        <v>489.20000000000005</v>
      </c>
      <c r="L36" s="16"/>
      <c r="M36" s="16"/>
      <c r="N36" s="16">
        <f t="shared" si="5"/>
        <v>1712.2</v>
      </c>
      <c r="O36" s="16">
        <f t="shared" si="6"/>
        <v>20546.4</v>
      </c>
    </row>
    <row r="37" spans="1:15" ht="26.25" customHeight="1">
      <c r="A37" s="23">
        <v>23</v>
      </c>
      <c r="B37" s="25" t="s">
        <v>25</v>
      </c>
      <c r="C37" s="16">
        <v>1551</v>
      </c>
      <c r="D37" s="24">
        <v>1</v>
      </c>
      <c r="E37" s="16">
        <f t="shared" si="4"/>
        <v>1551</v>
      </c>
      <c r="F37" s="16"/>
      <c r="G37" s="16">
        <f>E37*20%</f>
        <v>310.20000000000005</v>
      </c>
      <c r="H37" s="16"/>
      <c r="I37" s="16"/>
      <c r="J37" s="16"/>
      <c r="K37" s="16"/>
      <c r="L37" s="16">
        <v>387.75</v>
      </c>
      <c r="M37" s="16">
        <v>155.1</v>
      </c>
      <c r="N37" s="16">
        <f t="shared" si="5"/>
        <v>2404.0499999999997</v>
      </c>
      <c r="O37" s="16">
        <f t="shared" si="6"/>
        <v>28848.6</v>
      </c>
    </row>
    <row r="38" spans="1:15" ht="31.5" customHeight="1">
      <c r="A38" s="23">
        <v>24</v>
      </c>
      <c r="B38" s="25" t="s">
        <v>32</v>
      </c>
      <c r="C38" s="16">
        <v>1678</v>
      </c>
      <c r="D38" s="24">
        <v>1</v>
      </c>
      <c r="E38" s="16">
        <v>1474</v>
      </c>
      <c r="F38" s="16">
        <v>147.4</v>
      </c>
      <c r="G38" s="16"/>
      <c r="H38" s="16"/>
      <c r="I38" s="16"/>
      <c r="J38" s="16"/>
      <c r="K38" s="16"/>
      <c r="L38" s="16"/>
      <c r="M38" s="16">
        <v>147.4</v>
      </c>
      <c r="N38" s="16">
        <f t="shared" si="5"/>
        <v>1768.8000000000002</v>
      </c>
      <c r="O38" s="16">
        <f t="shared" si="6"/>
        <v>21225.600000000002</v>
      </c>
    </row>
    <row r="39" spans="1:15" ht="39" customHeight="1">
      <c r="A39" s="17"/>
      <c r="B39" s="17" t="s">
        <v>2</v>
      </c>
      <c r="C39" s="18">
        <f>SUM(C15:C38)</f>
        <v>34716</v>
      </c>
      <c r="D39" s="17">
        <f>SUM(D15:D38)</f>
        <v>31.250000000000004</v>
      </c>
      <c r="E39" s="18">
        <f>SUM(E15:E38)</f>
        <v>44636.35</v>
      </c>
      <c r="F39" s="18">
        <f>SUM(F17:F27)</f>
        <v>530.64</v>
      </c>
      <c r="G39" s="18">
        <v>1611.7</v>
      </c>
      <c r="H39" s="18">
        <f>SUM(H15:H28)+SUM(H29:H37)</f>
        <v>3972.3</v>
      </c>
      <c r="I39" s="18">
        <f>SUM(I34:I38)</f>
        <v>48.72</v>
      </c>
      <c r="J39" s="18">
        <f>SUM(J15:J28)+SUM(J29:J37)</f>
        <v>1138.115</v>
      </c>
      <c r="K39" s="18">
        <f>SUM(K15:K28)+SUM(K29:K37)</f>
        <v>489.20000000000005</v>
      </c>
      <c r="L39" s="18">
        <f>SUM(L15:L28)+SUM(L29:L37)</f>
        <v>582.63</v>
      </c>
      <c r="M39" s="18">
        <v>5058.78</v>
      </c>
      <c r="N39" s="18">
        <f>SUM(N15:N38)</f>
        <v>55330.44500000001</v>
      </c>
      <c r="O39" s="18">
        <f>SUM(O15:O38)</f>
        <v>663965.34</v>
      </c>
    </row>
    <row r="40" spans="1:15" ht="29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ht="18.75">
      <c r="B41" s="10" t="s">
        <v>37</v>
      </c>
      <c r="C41" s="10"/>
      <c r="D41" s="10"/>
      <c r="E41" s="10"/>
      <c r="G41" s="10"/>
      <c r="H41" s="13" t="s">
        <v>38</v>
      </c>
      <c r="I41" s="13"/>
      <c r="J41" s="13"/>
      <c r="K41" s="10"/>
      <c r="L41" s="10"/>
      <c r="M41" s="10"/>
      <c r="N41" s="2"/>
      <c r="O41" s="2"/>
    </row>
    <row r="42" spans="2:15" ht="12.75">
      <c r="B42" s="12"/>
      <c r="C42" s="12"/>
      <c r="D42" s="12"/>
      <c r="E42" s="12"/>
      <c r="F42" s="12"/>
      <c r="G42" s="12"/>
      <c r="H42" s="94"/>
      <c r="I42" s="94"/>
      <c r="J42" s="94"/>
      <c r="K42" s="12"/>
      <c r="L42" s="12"/>
      <c r="M42" s="12"/>
      <c r="N42" s="2"/>
      <c r="O42" s="2"/>
    </row>
    <row r="43" spans="2:15" ht="30" customHeight="1">
      <c r="B43" s="10" t="s">
        <v>33</v>
      </c>
      <c r="C43" s="10"/>
      <c r="D43" s="10"/>
      <c r="E43" s="10"/>
      <c r="G43" s="10"/>
      <c r="H43" s="10" t="s">
        <v>39</v>
      </c>
      <c r="I43" s="10"/>
      <c r="J43" s="10"/>
      <c r="K43" s="10"/>
      <c r="L43" s="10"/>
      <c r="M43" s="10"/>
      <c r="N43" s="2"/>
      <c r="O43" s="2"/>
    </row>
    <row r="44" spans="1:15" ht="12.75">
      <c r="A44" s="6" t="s">
        <v>4</v>
      </c>
      <c r="B44" s="2"/>
      <c r="C44" s="2"/>
      <c r="D44" s="2"/>
      <c r="E44" s="2"/>
      <c r="F44" s="11"/>
      <c r="G44" s="11"/>
      <c r="H44" s="94"/>
      <c r="I44" s="94"/>
      <c r="J44" s="94"/>
      <c r="K44" s="2"/>
      <c r="L44" s="2"/>
      <c r="M44" s="2"/>
      <c r="N44" s="2"/>
      <c r="O44" s="2"/>
    </row>
    <row r="45" spans="1:15" ht="12.75">
      <c r="A45" s="3"/>
      <c r="B45" s="2"/>
      <c r="C45" s="2"/>
      <c r="D45" s="2"/>
      <c r="E45" s="2"/>
      <c r="F45" s="2"/>
      <c r="G45" s="2"/>
      <c r="K45" s="2"/>
      <c r="L45" s="2"/>
      <c r="M45" s="2"/>
      <c r="N45" s="2"/>
      <c r="O45" s="2"/>
    </row>
    <row r="46" ht="13.5" customHeight="1">
      <c r="A46" s="1"/>
    </row>
    <row r="47" ht="17.25" customHeight="1">
      <c r="E47" s="26"/>
    </row>
    <row r="49" spans="1:10" ht="28.5" customHeight="1">
      <c r="A49" s="27" t="s">
        <v>26</v>
      </c>
      <c r="B49" s="27"/>
      <c r="C49" s="27"/>
      <c r="D49" s="27"/>
      <c r="E49" s="27"/>
      <c r="F49" s="27"/>
      <c r="G49" s="28"/>
      <c r="H49" s="27"/>
      <c r="I49" s="30"/>
      <c r="J49" s="29"/>
    </row>
    <row r="50" spans="1:10" ht="21.75" customHeight="1">
      <c r="A50" s="31">
        <v>1</v>
      </c>
      <c r="B50" s="31"/>
      <c r="C50" s="31"/>
      <c r="D50" s="31"/>
      <c r="E50" s="19"/>
      <c r="F50" s="19"/>
      <c r="G50" s="32"/>
      <c r="H50" s="19"/>
      <c r="I50" s="20"/>
      <c r="J50" s="20"/>
    </row>
    <row r="51" spans="1:10" ht="21.75" customHeight="1">
      <c r="A51" s="31">
        <v>2</v>
      </c>
      <c r="B51" s="31"/>
      <c r="C51" s="31"/>
      <c r="D51" s="31"/>
      <c r="E51" s="19"/>
      <c r="F51" s="19"/>
      <c r="G51" s="32"/>
      <c r="H51" s="19"/>
      <c r="I51" s="54"/>
      <c r="J51" s="43"/>
    </row>
    <row r="52" spans="1:10" ht="21.75" customHeight="1">
      <c r="A52" s="31">
        <v>3</v>
      </c>
      <c r="B52" s="31"/>
      <c r="C52" s="31"/>
      <c r="D52" s="31"/>
      <c r="E52" s="19"/>
      <c r="F52" s="19"/>
      <c r="G52" s="32"/>
      <c r="H52" s="19"/>
      <c r="I52" s="20"/>
      <c r="J52" s="30"/>
    </row>
    <row r="53" spans="1:10" ht="21.75" customHeight="1">
      <c r="A53" s="31">
        <v>4</v>
      </c>
      <c r="B53" s="31"/>
      <c r="C53" s="31"/>
      <c r="D53" s="31"/>
      <c r="E53" s="19"/>
      <c r="F53" s="19"/>
      <c r="G53" s="32"/>
      <c r="H53" s="19"/>
      <c r="I53" s="20"/>
      <c r="J53" s="30"/>
    </row>
    <row r="54" spans="1:10" ht="21.75" customHeight="1">
      <c r="A54" s="31">
        <v>5</v>
      </c>
      <c r="B54" s="31"/>
      <c r="C54" s="31"/>
      <c r="D54" s="31"/>
      <c r="E54" s="19"/>
      <c r="F54" s="19"/>
      <c r="G54" s="32"/>
      <c r="H54" s="19"/>
      <c r="I54" s="20"/>
      <c r="J54" s="30"/>
    </row>
    <row r="55" spans="1:10" ht="21.75" customHeight="1">
      <c r="A55" s="31">
        <v>6</v>
      </c>
      <c r="B55" s="31"/>
      <c r="C55" s="31"/>
      <c r="D55" s="31"/>
      <c r="E55" s="19"/>
      <c r="F55" s="19"/>
      <c r="G55" s="32"/>
      <c r="H55" s="19"/>
      <c r="I55" s="20"/>
      <c r="J55" s="30"/>
    </row>
    <row r="56" spans="1:10" ht="21.75" customHeight="1">
      <c r="A56" s="31">
        <v>7</v>
      </c>
      <c r="B56" s="31"/>
      <c r="C56" s="31"/>
      <c r="D56" s="31"/>
      <c r="E56" s="19"/>
      <c r="F56" s="19"/>
      <c r="G56" s="32"/>
      <c r="H56" s="19"/>
      <c r="I56" s="20"/>
      <c r="J56" s="30"/>
    </row>
    <row r="57" spans="1:10" ht="21.75" customHeight="1">
      <c r="A57" s="31">
        <v>8</v>
      </c>
      <c r="B57" s="31"/>
      <c r="C57" s="31"/>
      <c r="D57" s="31"/>
      <c r="E57" s="19"/>
      <c r="F57" s="19"/>
      <c r="G57" s="32"/>
      <c r="H57" s="19"/>
      <c r="I57" s="20"/>
      <c r="J57" s="30"/>
    </row>
    <row r="58" spans="1:10" ht="21.75" customHeight="1">
      <c r="A58" s="31">
        <v>9</v>
      </c>
      <c r="B58" s="31"/>
      <c r="C58" s="31"/>
      <c r="D58" s="31"/>
      <c r="E58" s="19"/>
      <c r="F58" s="19"/>
      <c r="G58" s="32"/>
      <c r="H58" s="19"/>
      <c r="I58" s="20"/>
      <c r="J58" s="30"/>
    </row>
    <row r="59" spans="1:10" ht="33" customHeight="1">
      <c r="A59" s="31">
        <v>11</v>
      </c>
      <c r="B59" s="31"/>
      <c r="C59" s="31"/>
      <c r="D59" s="31"/>
      <c r="E59" s="19"/>
      <c r="F59" s="19"/>
      <c r="G59" s="32"/>
      <c r="H59" s="19"/>
      <c r="I59" s="20"/>
      <c r="J59" s="30"/>
    </row>
    <row r="60" spans="1:10" ht="1.5" customHeight="1">
      <c r="A60" s="31"/>
      <c r="B60" s="31"/>
      <c r="C60" s="31"/>
      <c r="D60" s="31"/>
      <c r="E60" s="19"/>
      <c r="F60" s="19"/>
      <c r="G60" s="32"/>
      <c r="H60" s="19"/>
      <c r="I60" s="20"/>
      <c r="J60" s="30"/>
    </row>
    <row r="61" spans="1:10" ht="1.5" customHeight="1">
      <c r="A61" s="31"/>
      <c r="B61" s="31"/>
      <c r="C61" s="31"/>
      <c r="D61" s="31"/>
      <c r="E61" s="19"/>
      <c r="F61" s="19"/>
      <c r="G61" s="32"/>
      <c r="H61" s="19"/>
      <c r="I61" s="20"/>
      <c r="J61" s="30"/>
    </row>
    <row r="62" spans="1:10" ht="21.75" customHeight="1">
      <c r="A62" s="37"/>
      <c r="B62" s="37"/>
      <c r="C62" s="37"/>
      <c r="D62" s="37"/>
      <c r="E62" s="38"/>
      <c r="F62" s="38"/>
      <c r="G62" s="37"/>
      <c r="H62" s="38"/>
      <c r="I62" s="55"/>
      <c r="J62" s="30"/>
    </row>
    <row r="64" ht="18">
      <c r="E64" s="21"/>
    </row>
    <row r="66" spans="1:6" ht="24" customHeight="1">
      <c r="A66" s="27" t="s">
        <v>26</v>
      </c>
      <c r="B66" s="27"/>
      <c r="C66" s="27"/>
      <c r="D66" s="27"/>
      <c r="E66" s="33"/>
      <c r="F66" s="33"/>
    </row>
    <row r="67" spans="1:6" ht="19.5" customHeight="1">
      <c r="A67" s="34">
        <v>1</v>
      </c>
      <c r="B67" s="34"/>
      <c r="C67" s="34"/>
      <c r="D67" s="35"/>
      <c r="E67" s="36"/>
      <c r="F67" s="36"/>
    </row>
    <row r="68" spans="1:6" ht="19.5" customHeight="1">
      <c r="A68" s="34">
        <v>2</v>
      </c>
      <c r="B68" s="34"/>
      <c r="C68" s="34"/>
      <c r="D68" s="35"/>
      <c r="E68" s="36"/>
      <c r="F68" s="36"/>
    </row>
    <row r="69" spans="1:6" ht="19.5" customHeight="1">
      <c r="A69" s="34">
        <v>3</v>
      </c>
      <c r="B69" s="34"/>
      <c r="C69" s="34"/>
      <c r="D69" s="35"/>
      <c r="E69" s="36"/>
      <c r="F69" s="36"/>
    </row>
    <row r="70" spans="1:6" ht="19.5" customHeight="1">
      <c r="A70" s="34">
        <v>4</v>
      </c>
      <c r="B70" s="34"/>
      <c r="C70" s="34"/>
      <c r="D70" s="35"/>
      <c r="E70" s="36"/>
      <c r="F70" s="36"/>
    </row>
    <row r="71" spans="1:6" ht="19.5" customHeight="1">
      <c r="A71" s="34">
        <v>5</v>
      </c>
      <c r="B71" s="34"/>
      <c r="C71" s="34"/>
      <c r="D71" s="35"/>
      <c r="E71" s="36"/>
      <c r="F71" s="36"/>
    </row>
    <row r="72" spans="1:6" ht="1.5" customHeight="1">
      <c r="A72" s="34"/>
      <c r="B72" s="34"/>
      <c r="C72" s="34"/>
      <c r="D72" s="35"/>
      <c r="E72" s="36"/>
      <c r="F72" s="36"/>
    </row>
    <row r="73" spans="1:6" ht="19.5" customHeight="1" hidden="1">
      <c r="A73" s="34"/>
      <c r="B73" s="34"/>
      <c r="C73" s="34"/>
      <c r="D73" s="35"/>
      <c r="E73" s="36"/>
      <c r="F73" s="36"/>
    </row>
    <row r="74" spans="1:6" ht="19.5" customHeight="1" hidden="1">
      <c r="A74" s="34"/>
      <c r="B74" s="34"/>
      <c r="C74" s="34"/>
      <c r="D74" s="35"/>
      <c r="E74" s="36"/>
      <c r="F74" s="36"/>
    </row>
    <row r="75" spans="1:6" ht="19.5" customHeight="1" hidden="1">
      <c r="A75" s="34"/>
      <c r="B75" s="34"/>
      <c r="C75" s="34"/>
      <c r="D75" s="35"/>
      <c r="E75" s="36"/>
      <c r="F75" s="36"/>
    </row>
    <row r="76" spans="1:6" ht="19.5" customHeight="1" hidden="1">
      <c r="A76" s="34"/>
      <c r="B76" s="34"/>
      <c r="C76" s="34"/>
      <c r="D76" s="35"/>
      <c r="E76" s="36"/>
      <c r="F76" s="36"/>
    </row>
    <row r="77" spans="1:6" ht="19.5" customHeight="1" hidden="1">
      <c r="A77" s="34"/>
      <c r="B77" s="34"/>
      <c r="C77" s="34"/>
      <c r="D77" s="35"/>
      <c r="E77" s="36"/>
      <c r="F77" s="36"/>
    </row>
    <row r="78" spans="1:6" ht="19.5" customHeight="1" hidden="1">
      <c r="A78" s="34"/>
      <c r="B78" s="34"/>
      <c r="C78" s="34"/>
      <c r="D78" s="35"/>
      <c r="E78" s="36"/>
      <c r="F78" s="36"/>
    </row>
    <row r="79" spans="1:6" ht="19.5" customHeight="1" hidden="1">
      <c r="A79" s="34"/>
      <c r="B79" s="34"/>
      <c r="C79" s="34"/>
      <c r="D79" s="35"/>
      <c r="E79" s="36"/>
      <c r="F79" s="36"/>
    </row>
    <row r="80" spans="1:6" ht="19.5" customHeight="1" hidden="1">
      <c r="A80" s="34"/>
      <c r="B80" s="34"/>
      <c r="C80" s="34"/>
      <c r="D80" s="35"/>
      <c r="E80" s="36"/>
      <c r="F80" s="36"/>
    </row>
    <row r="81" spans="1:6" ht="19.5" customHeight="1">
      <c r="A81" s="34">
        <v>6</v>
      </c>
      <c r="B81" s="34"/>
      <c r="C81" s="34"/>
      <c r="D81" s="35"/>
      <c r="E81" s="36"/>
      <c r="F81" s="36"/>
    </row>
    <row r="82" spans="1:6" ht="19.5" customHeight="1">
      <c r="A82" s="39"/>
      <c r="B82" s="39"/>
      <c r="C82" s="39"/>
      <c r="D82" s="40"/>
      <c r="E82" s="41"/>
      <c r="F82" s="41"/>
    </row>
    <row r="83" spans="2:12" ht="28.5" customHeight="1">
      <c r="B83" s="49"/>
      <c r="C83" s="49"/>
      <c r="D83" s="49"/>
      <c r="E83" s="29"/>
      <c r="F83" s="49"/>
      <c r="G83" s="49"/>
      <c r="H83" s="49"/>
      <c r="I83" s="49"/>
      <c r="J83" s="49"/>
      <c r="K83" s="49"/>
      <c r="L83" s="29"/>
    </row>
    <row r="84" spans="2:12" ht="12.75">
      <c r="B84" s="50"/>
      <c r="C84" s="50"/>
      <c r="D84" s="50"/>
      <c r="E84" s="50"/>
      <c r="F84" s="50"/>
      <c r="G84" s="103"/>
      <c r="H84" s="103"/>
      <c r="I84" s="53"/>
      <c r="J84" s="50"/>
      <c r="K84" s="50"/>
      <c r="L84" s="29"/>
    </row>
    <row r="85" spans="2:16" ht="18.75">
      <c r="B85" s="10"/>
      <c r="C85" s="10"/>
      <c r="D85" s="10"/>
      <c r="F85" s="10"/>
      <c r="G85" s="56"/>
      <c r="H85" s="56"/>
      <c r="I85" s="53"/>
      <c r="J85" s="10"/>
      <c r="K85" s="10"/>
      <c r="L85" s="11"/>
      <c r="O85" s="2"/>
      <c r="P85" s="2"/>
    </row>
    <row r="87" ht="12.75">
      <c r="A87" t="s">
        <v>44</v>
      </c>
    </row>
  </sheetData>
  <sheetProtection/>
  <mergeCells count="22">
    <mergeCell ref="A6:O6"/>
    <mergeCell ref="A7:O7"/>
    <mergeCell ref="A2:O2"/>
    <mergeCell ref="A3:O3"/>
    <mergeCell ref="A4:O4"/>
    <mergeCell ref="A5:O5"/>
    <mergeCell ref="A8:O8"/>
    <mergeCell ref="N12:N14"/>
    <mergeCell ref="F13:F14"/>
    <mergeCell ref="H13:H14"/>
    <mergeCell ref="G13:G14"/>
    <mergeCell ref="F12:H12"/>
    <mergeCell ref="D12:D14"/>
    <mergeCell ref="C12:C14"/>
    <mergeCell ref="J12:M12"/>
    <mergeCell ref="A12:A14"/>
    <mergeCell ref="O12:O14"/>
    <mergeCell ref="B12:B14"/>
    <mergeCell ref="G84:H84"/>
    <mergeCell ref="H44:J44"/>
    <mergeCell ref="H42:J42"/>
    <mergeCell ref="E12:E14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42" r:id="rId1"/>
  <rowBreaks count="1" manualBreakCount="1">
    <brk id="4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мво</cp:lastModifiedBy>
  <cp:lastPrinted>2016-09-28T13:37:00Z</cp:lastPrinted>
  <dcterms:created xsi:type="dcterms:W3CDTF">2005-08-22T12:03:35Z</dcterms:created>
  <dcterms:modified xsi:type="dcterms:W3CDTF">2016-10-03T08:41:17Z</dcterms:modified>
  <cp:category/>
  <cp:version/>
  <cp:contentType/>
  <cp:contentStatus/>
</cp:coreProperties>
</file>